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Y:\_VTGS\__VTGSrwuet\AZE Logopäden\"/>
    </mc:Choice>
  </mc:AlternateContent>
  <bookViews>
    <workbookView xWindow="-120" yWindow="-120" windowWidth="38640" windowHeight="21240" tabRatio="760" activeTab="1"/>
  </bookViews>
  <sheets>
    <sheet name="Stammdaten" sheetId="1" r:id="rId1"/>
    <sheet name="Zeitbudget" sheetId="2" r:id="rId2"/>
    <sheet name="Kinder" sheetId="3" r:id="rId3"/>
    <sheet name="AUG" sheetId="4" r:id="rId4"/>
    <sheet name="SEP" sheetId="5" r:id="rId5"/>
    <sheet name="OKT" sheetId="6" r:id="rId6"/>
    <sheet name="NOV" sheetId="7" r:id="rId7"/>
    <sheet name="DEZ" sheetId="8" r:id="rId8"/>
    <sheet name="JAN" sheetId="9" r:id="rId9"/>
    <sheet name="FEB" sheetId="10" r:id="rId10"/>
    <sheet name="MAR" sheetId="11" r:id="rId11"/>
    <sheet name="APR" sheetId="12" r:id="rId12"/>
    <sheet name="MAI" sheetId="13" r:id="rId13"/>
    <sheet name="JUN" sheetId="14" r:id="rId14"/>
    <sheet name="JUL" sheetId="15" r:id="rId15"/>
    <sheet name="Therapieübersicht" sheetId="16" r:id="rId16"/>
    <sheet name="Jahresrapport" sheetId="17" r:id="rId17"/>
    <sheet name="Übersicht" sheetId="18" r:id="rId18"/>
    <sheet name="Diagramm" sheetId="19" r:id="rId19"/>
    <sheet name="TOTAL Produktegruppen" sheetId="20" state="hidden" r:id="rId20"/>
    <sheet name="Erklärungen" sheetId="21" r:id="rId21"/>
    <sheet name="Jahresarbeitszeit" sheetId="22" r:id="rId22"/>
    <sheet name="Ferien" sheetId="23" r:id="rId23"/>
    <sheet name="Feiertage" sheetId="24" r:id="rId24"/>
  </sheets>
  <definedNames>
    <definedName name="_xlnm.Print_Area" localSheetId="11">APR!$A$2:$AI$145</definedName>
    <definedName name="_xlnm.Print_Area" localSheetId="3">AUG!$A$2:$AI$174</definedName>
    <definedName name="_xlnm.Print_Area" localSheetId="7">DEZ!$A$2:$AI$145</definedName>
    <definedName name="_xlnm.Print_Area" localSheetId="20">Erklärungen!$A$1:$J$82</definedName>
    <definedName name="_xlnm.Print_Area" localSheetId="9">FEB!$A$2:$AI$145</definedName>
    <definedName name="_xlnm.Print_Area" localSheetId="16">Jahresrapport!$A$2:$R$68</definedName>
    <definedName name="_xlnm.Print_Area" localSheetId="8">JAN!$A$2:$AI$145</definedName>
    <definedName name="_xlnm.Print_Area" localSheetId="14">JUL!$A$2:$AI$145</definedName>
    <definedName name="_xlnm.Print_Area" localSheetId="13">JUN!$A$2:$AI$145</definedName>
    <definedName name="_xlnm.Print_Area" localSheetId="2">Kinder!$A$2:$N$97</definedName>
    <definedName name="_xlnm.Print_Area" localSheetId="12">MAI!$A$2:$AI$145</definedName>
    <definedName name="_xlnm.Print_Area" localSheetId="10">MAR!$A$2:$AI$145</definedName>
    <definedName name="_xlnm.Print_Area" localSheetId="6">NOV!$A$2:$AI$145</definedName>
    <definedName name="_xlnm.Print_Area" localSheetId="5">OKT!$A$2:$AI$145</definedName>
    <definedName name="_xlnm.Print_Area" localSheetId="4">SEP!$A$2:$AH$145</definedName>
    <definedName name="_xlnm.Print_Area" localSheetId="0">Stammdaten!$A$2:$Q$54</definedName>
    <definedName name="_xlnm.Print_Area" localSheetId="19">'TOTAL Produktegruppen'!$A$1:$AE$102</definedName>
    <definedName name="_xlnm.Print_Area" localSheetId="17">Übersicht!$A$1:$E$17</definedName>
    <definedName name="_xlnm.Print_Area" localSheetId="1">Zeitbudget!$B$1:$I$65</definedName>
    <definedName name="_xlnm.Print_Titles" localSheetId="2">Kinder!$2:$7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98" i="16" l="1"/>
  <c r="BI98" i="16"/>
  <c r="BH98" i="16"/>
  <c r="BG98" i="16"/>
  <c r="BJ98" i="16" s="1"/>
  <c r="BK97" i="16"/>
  <c r="BI97" i="16"/>
  <c r="BH97" i="16"/>
  <c r="BG97" i="16"/>
  <c r="BJ97" i="16" s="1"/>
  <c r="BK96" i="16"/>
  <c r="BI96" i="16"/>
  <c r="BH96" i="16"/>
  <c r="BG96" i="16"/>
  <c r="BJ96" i="16" s="1"/>
  <c r="BK95" i="16"/>
  <c r="BJ95" i="16"/>
  <c r="BI95" i="16"/>
  <c r="BH95" i="16"/>
  <c r="BG95" i="16"/>
  <c r="BK94" i="16"/>
  <c r="BJ94" i="16"/>
  <c r="BI94" i="16"/>
  <c r="BH94" i="16"/>
  <c r="BG94" i="16"/>
  <c r="BK93" i="16"/>
  <c r="BI93" i="16"/>
  <c r="BH93" i="16"/>
  <c r="BG93" i="16"/>
  <c r="BJ93" i="16" s="1"/>
  <c r="BK92" i="16"/>
  <c r="BI92" i="16"/>
  <c r="BH92" i="16"/>
  <c r="BG92" i="16"/>
  <c r="BJ92" i="16" s="1"/>
  <c r="BK91" i="16"/>
  <c r="BJ91" i="16"/>
  <c r="BI91" i="16"/>
  <c r="BH91" i="16"/>
  <c r="BG91" i="16"/>
  <c r="BK90" i="16"/>
  <c r="BJ90" i="16"/>
  <c r="BI90" i="16"/>
  <c r="BH90" i="16"/>
  <c r="BG90" i="16"/>
  <c r="BK89" i="16"/>
  <c r="BJ89" i="16"/>
  <c r="BI89" i="16"/>
  <c r="BH89" i="16"/>
  <c r="BG89" i="16"/>
  <c r="BK88" i="16"/>
  <c r="BI88" i="16"/>
  <c r="BH88" i="16"/>
  <c r="BG88" i="16"/>
  <c r="BJ88" i="16" s="1"/>
  <c r="BK87" i="16"/>
  <c r="BI87" i="16"/>
  <c r="BH87" i="16"/>
  <c r="BG87" i="16"/>
  <c r="BJ87" i="16" s="1"/>
  <c r="BK86" i="16"/>
  <c r="BJ86" i="16"/>
  <c r="BI86" i="16"/>
  <c r="BH86" i="16"/>
  <c r="BG86" i="16"/>
  <c r="BK85" i="16"/>
  <c r="BJ85" i="16"/>
  <c r="BI85" i="16"/>
  <c r="BH85" i="16"/>
  <c r="BG85" i="16"/>
  <c r="BK84" i="16"/>
  <c r="BI84" i="16"/>
  <c r="BH84" i="16"/>
  <c r="BG84" i="16"/>
  <c r="BJ84" i="16" s="1"/>
  <c r="BK83" i="16"/>
  <c r="BJ83" i="16"/>
  <c r="BI83" i="16"/>
  <c r="BH83" i="16"/>
  <c r="BG83" i="16"/>
  <c r="BK82" i="16"/>
  <c r="BI82" i="16"/>
  <c r="BH82" i="16"/>
  <c r="BG82" i="16"/>
  <c r="BJ82" i="16" s="1"/>
  <c r="BK81" i="16"/>
  <c r="BI81" i="16"/>
  <c r="BH81" i="16"/>
  <c r="BG81" i="16"/>
  <c r="BJ81" i="16" s="1"/>
  <c r="BK80" i="16"/>
  <c r="BI80" i="16"/>
  <c r="BH80" i="16"/>
  <c r="BG80" i="16"/>
  <c r="BJ80" i="16" s="1"/>
  <c r="BK79" i="16"/>
  <c r="BJ79" i="16"/>
  <c r="BI79" i="16"/>
  <c r="BH79" i="16"/>
  <c r="BG79" i="16"/>
  <c r="BK78" i="16"/>
  <c r="BJ78" i="16"/>
  <c r="BI78" i="16"/>
  <c r="BH78" i="16"/>
  <c r="BG78" i="16"/>
  <c r="BK77" i="16"/>
  <c r="BI77" i="16"/>
  <c r="BH77" i="16"/>
  <c r="BG77" i="16"/>
  <c r="BJ77" i="16" s="1"/>
  <c r="BK76" i="16"/>
  <c r="BI76" i="16"/>
  <c r="BH76" i="16"/>
  <c r="BG76" i="16"/>
  <c r="BJ76" i="16" s="1"/>
  <c r="BK75" i="16"/>
  <c r="BJ75" i="16"/>
  <c r="BI75" i="16"/>
  <c r="BH75" i="16"/>
  <c r="BG75" i="16"/>
  <c r="BK74" i="16"/>
  <c r="BJ74" i="16"/>
  <c r="BI74" i="16"/>
  <c r="BH74" i="16"/>
  <c r="BG74" i="16"/>
  <c r="BK73" i="16"/>
  <c r="BJ73" i="16"/>
  <c r="BI73" i="16"/>
  <c r="BH73" i="16"/>
  <c r="BG73" i="16"/>
  <c r="BK72" i="16"/>
  <c r="BI72" i="16"/>
  <c r="BH72" i="16"/>
  <c r="BG72" i="16"/>
  <c r="BJ72" i="16" s="1"/>
  <c r="BK71" i="16"/>
  <c r="BI71" i="16"/>
  <c r="BH71" i="16"/>
  <c r="BG71" i="16"/>
  <c r="BJ71" i="16" s="1"/>
  <c r="BK70" i="16"/>
  <c r="BJ70" i="16"/>
  <c r="BI70" i="16"/>
  <c r="BH70" i="16"/>
  <c r="BG70" i="16"/>
  <c r="BK69" i="16"/>
  <c r="BJ69" i="16"/>
  <c r="BI69" i="16"/>
  <c r="BH69" i="16"/>
  <c r="BG69" i="16"/>
  <c r="BK68" i="16"/>
  <c r="BI68" i="16"/>
  <c r="BH68" i="16"/>
  <c r="BG68" i="16"/>
  <c r="BJ68" i="16" s="1"/>
  <c r="BK67" i="16"/>
  <c r="BJ67" i="16"/>
  <c r="BI67" i="16"/>
  <c r="BH67" i="16"/>
  <c r="BG67" i="16"/>
  <c r="BK66" i="16"/>
  <c r="BI66" i="16"/>
  <c r="BH66" i="16"/>
  <c r="BG66" i="16"/>
  <c r="BJ66" i="16" s="1"/>
  <c r="BK65" i="16"/>
  <c r="BI65" i="16"/>
  <c r="BH65" i="16"/>
  <c r="BG65" i="16"/>
  <c r="BJ65" i="16" s="1"/>
  <c r="BK64" i="16"/>
  <c r="BI64" i="16"/>
  <c r="BH64" i="16"/>
  <c r="BG64" i="16"/>
  <c r="BJ64" i="16" s="1"/>
  <c r="BK63" i="16"/>
  <c r="BJ63" i="16"/>
  <c r="BI63" i="16"/>
  <c r="BH63" i="16"/>
  <c r="BG63" i="16"/>
  <c r="BK62" i="16"/>
  <c r="BJ62" i="16"/>
  <c r="BI62" i="16"/>
  <c r="BH62" i="16"/>
  <c r="BG62" i="16"/>
  <c r="BK61" i="16"/>
  <c r="BI61" i="16"/>
  <c r="BH61" i="16"/>
  <c r="BG61" i="16"/>
  <c r="BJ61" i="16" s="1"/>
  <c r="BK60" i="16"/>
  <c r="BI60" i="16"/>
  <c r="BH60" i="16"/>
  <c r="BG60" i="16"/>
  <c r="BJ60" i="16" s="1"/>
  <c r="BK59" i="16"/>
  <c r="BJ59" i="16"/>
  <c r="BI59" i="16"/>
  <c r="BH59" i="16"/>
  <c r="BG59" i="16"/>
  <c r="BK58" i="16"/>
  <c r="BJ58" i="16"/>
  <c r="BI58" i="16"/>
  <c r="BH58" i="16"/>
  <c r="BG58" i="16"/>
  <c r="BK57" i="16"/>
  <c r="BJ57" i="16"/>
  <c r="BI57" i="16"/>
  <c r="BH57" i="16"/>
  <c r="BG57" i="16"/>
  <c r="BK56" i="16"/>
  <c r="BI56" i="16"/>
  <c r="BH56" i="16"/>
  <c r="BG56" i="16"/>
  <c r="BJ56" i="16" s="1"/>
  <c r="BK55" i="16"/>
  <c r="BI55" i="16"/>
  <c r="BH55" i="16"/>
  <c r="BG55" i="16"/>
  <c r="BJ55" i="16" s="1"/>
  <c r="BK54" i="16"/>
  <c r="BJ54" i="16"/>
  <c r="BI54" i="16"/>
  <c r="BH54" i="16"/>
  <c r="BG54" i="16"/>
  <c r="BK53" i="16"/>
  <c r="BJ53" i="16"/>
  <c r="BI53" i="16"/>
  <c r="BH53" i="16"/>
  <c r="BG53" i="16"/>
  <c r="BK52" i="16"/>
  <c r="BI52" i="16"/>
  <c r="BH52" i="16"/>
  <c r="BG52" i="16"/>
  <c r="BJ52" i="16" s="1"/>
  <c r="BK51" i="16"/>
  <c r="BJ51" i="16"/>
  <c r="BI51" i="16"/>
  <c r="BH51" i="16"/>
  <c r="BG51" i="16"/>
  <c r="BK50" i="16"/>
  <c r="BI50" i="16"/>
  <c r="BH50" i="16"/>
  <c r="BG50" i="16"/>
  <c r="BJ50" i="16" s="1"/>
  <c r="BK49" i="16"/>
  <c r="BI49" i="16"/>
  <c r="BH49" i="16"/>
  <c r="BG49" i="16"/>
  <c r="BJ49" i="16" s="1"/>
  <c r="BK48" i="16"/>
  <c r="BI48" i="16"/>
  <c r="BH48" i="16"/>
  <c r="BG48" i="16"/>
  <c r="BJ48" i="16" s="1"/>
  <c r="BK47" i="16"/>
  <c r="BJ47" i="16"/>
  <c r="BI47" i="16"/>
  <c r="BH47" i="16"/>
  <c r="BG47" i="16"/>
  <c r="BK46" i="16"/>
  <c r="BJ46" i="16"/>
  <c r="BI46" i="16"/>
  <c r="BH46" i="16"/>
  <c r="BG46" i="16"/>
  <c r="BK45" i="16"/>
  <c r="BI45" i="16"/>
  <c r="BH45" i="16"/>
  <c r="BG45" i="16"/>
  <c r="BJ45" i="16" s="1"/>
  <c r="BK44" i="16"/>
  <c r="BI44" i="16"/>
  <c r="BH44" i="16"/>
  <c r="BG44" i="16"/>
  <c r="BJ44" i="16" s="1"/>
  <c r="BK43" i="16"/>
  <c r="BJ43" i="16"/>
  <c r="BI43" i="16"/>
  <c r="BH43" i="16"/>
  <c r="BG43" i="16"/>
  <c r="BK42" i="16"/>
  <c r="BJ42" i="16"/>
  <c r="BI42" i="16"/>
  <c r="BH42" i="16"/>
  <c r="BG42" i="16"/>
  <c r="BK41" i="16"/>
  <c r="BJ41" i="16"/>
  <c r="BI41" i="16"/>
  <c r="BH41" i="16"/>
  <c r="BG41" i="16"/>
  <c r="BK40" i="16"/>
  <c r="BI40" i="16"/>
  <c r="BH40" i="16"/>
  <c r="BG40" i="16"/>
  <c r="BJ40" i="16" s="1"/>
  <c r="BK39" i="16"/>
  <c r="BI39" i="16"/>
  <c r="BH39" i="16"/>
  <c r="BG39" i="16"/>
  <c r="BJ39" i="16" s="1"/>
  <c r="BK38" i="16"/>
  <c r="BJ38" i="16"/>
  <c r="BI38" i="16"/>
  <c r="BH38" i="16"/>
  <c r="BG38" i="16"/>
  <c r="BK37" i="16"/>
  <c r="BJ37" i="16"/>
  <c r="BI37" i="16"/>
  <c r="BH37" i="16"/>
  <c r="BG37" i="16"/>
  <c r="BK36" i="16"/>
  <c r="BI36" i="16"/>
  <c r="BH36" i="16"/>
  <c r="BG36" i="16"/>
  <c r="BJ36" i="16" s="1"/>
  <c r="BK35" i="16"/>
  <c r="BJ35" i="16"/>
  <c r="BI35" i="16"/>
  <c r="BH35" i="16"/>
  <c r="BG35" i="16"/>
  <c r="BK34" i="16"/>
  <c r="BJ34" i="16"/>
  <c r="BI34" i="16"/>
  <c r="BH34" i="16"/>
  <c r="BG34" i="16"/>
  <c r="BK33" i="16"/>
  <c r="BI33" i="16"/>
  <c r="BH33" i="16"/>
  <c r="BG33" i="16"/>
  <c r="BJ33" i="16" s="1"/>
  <c r="BK32" i="16"/>
  <c r="BI32" i="16"/>
  <c r="BH32" i="16"/>
  <c r="BG32" i="16"/>
  <c r="BJ32" i="16" s="1"/>
  <c r="BK31" i="16"/>
  <c r="BJ31" i="16"/>
  <c r="BI31" i="16"/>
  <c r="BH31" i="16"/>
  <c r="BG31" i="16"/>
  <c r="BK30" i="16"/>
  <c r="BJ30" i="16"/>
  <c r="BI30" i="16"/>
  <c r="BH30" i="16"/>
  <c r="BG30" i="16"/>
  <c r="BK29" i="16"/>
  <c r="BI29" i="16"/>
  <c r="BH29" i="16"/>
  <c r="BG29" i="16"/>
  <c r="BJ29" i="16" s="1"/>
  <c r="BK28" i="16"/>
  <c r="BI28" i="16"/>
  <c r="BH28" i="16"/>
  <c r="BG28" i="16"/>
  <c r="BJ28" i="16" s="1"/>
  <c r="BK27" i="16"/>
  <c r="BJ27" i="16"/>
  <c r="BI27" i="16"/>
  <c r="BH27" i="16"/>
  <c r="BG27" i="16"/>
  <c r="BK26" i="16"/>
  <c r="BI26" i="16"/>
  <c r="BH26" i="16"/>
  <c r="BG26" i="16"/>
  <c r="BJ26" i="16" s="1"/>
  <c r="BK25" i="16"/>
  <c r="BJ25" i="16"/>
  <c r="BI25" i="16"/>
  <c r="BH25" i="16"/>
  <c r="BG25" i="16"/>
  <c r="BK24" i="16"/>
  <c r="BI24" i="16"/>
  <c r="BH24" i="16"/>
  <c r="BG24" i="16"/>
  <c r="BJ24" i="16" s="1"/>
  <c r="BK23" i="16"/>
  <c r="BI23" i="16"/>
  <c r="BH23" i="16"/>
  <c r="BG23" i="16"/>
  <c r="BJ23" i="16" s="1"/>
  <c r="BK22" i="16"/>
  <c r="BJ22" i="16"/>
  <c r="BI22" i="16"/>
  <c r="BH22" i="16"/>
  <c r="BG22" i="16"/>
  <c r="BK21" i="16"/>
  <c r="BJ21" i="16"/>
  <c r="BI21" i="16"/>
  <c r="BH21" i="16"/>
  <c r="BG21" i="16"/>
  <c r="BK20" i="16"/>
  <c r="BI20" i="16"/>
  <c r="BH20" i="16"/>
  <c r="BG20" i="16"/>
  <c r="BJ20" i="16" s="1"/>
  <c r="BK19" i="16"/>
  <c r="BJ19" i="16"/>
  <c r="BI19" i="16"/>
  <c r="BH19" i="16"/>
  <c r="BG19" i="16"/>
  <c r="BK18" i="16"/>
  <c r="BJ18" i="16"/>
  <c r="BI18" i="16"/>
  <c r="BH18" i="16"/>
  <c r="BG18" i="16"/>
  <c r="BK17" i="16"/>
  <c r="BI17" i="16"/>
  <c r="BH17" i="16"/>
  <c r="BG17" i="16"/>
  <c r="BJ17" i="16" s="1"/>
  <c r="BK16" i="16"/>
  <c r="BI16" i="16"/>
  <c r="BH16" i="16"/>
  <c r="BG16" i="16"/>
  <c r="BJ16" i="16" s="1"/>
  <c r="BK15" i="16"/>
  <c r="BJ15" i="16"/>
  <c r="BI15" i="16"/>
  <c r="BH15" i="16"/>
  <c r="BG15" i="16"/>
  <c r="BK14" i="16"/>
  <c r="BJ14" i="16"/>
  <c r="BI14" i="16"/>
  <c r="BH14" i="16"/>
  <c r="BG14" i="16"/>
  <c r="BK13" i="16"/>
  <c r="BI13" i="16"/>
  <c r="BH13" i="16"/>
  <c r="BG13" i="16"/>
  <c r="BJ13" i="16" s="1"/>
  <c r="BK12" i="16"/>
  <c r="BI12" i="16"/>
  <c r="BH12" i="16"/>
  <c r="BG12" i="16"/>
  <c r="BJ12" i="16" s="1"/>
  <c r="BK11" i="16"/>
  <c r="BJ11" i="16"/>
  <c r="BI11" i="16"/>
  <c r="BH11" i="16"/>
  <c r="BG11" i="16"/>
  <c r="BK10" i="16"/>
  <c r="BI10" i="16"/>
  <c r="BH10" i="16"/>
  <c r="BG10" i="16"/>
  <c r="BJ10" i="16" s="1"/>
  <c r="BI9" i="16"/>
  <c r="BH9" i="16"/>
  <c r="BG9" i="16"/>
  <c r="BJ9" i="16" l="1"/>
  <c r="AM16" i="4" l="1"/>
  <c r="E23" i="1" l="1"/>
  <c r="F21" i="1"/>
  <c r="F20" i="1"/>
  <c r="F19" i="1"/>
  <c r="F18" i="1"/>
  <c r="F17" i="1"/>
  <c r="F16" i="1"/>
  <c r="F15" i="1"/>
  <c r="E12" i="1"/>
  <c r="E7" i="2" s="1"/>
  <c r="D7" i="2"/>
  <c r="C21" i="23"/>
  <c r="B4" i="24"/>
  <c r="T5" i="24"/>
  <c r="T6" i="24" s="1"/>
  <c r="T7" i="24" s="1"/>
  <c r="T8" i="24" s="1"/>
  <c r="T9" i="24" s="1"/>
  <c r="T10" i="24" s="1"/>
  <c r="T11" i="24" s="1"/>
  <c r="T12" i="24" s="1"/>
  <c r="T13" i="24" s="1"/>
  <c r="T14" i="24" s="1"/>
  <c r="T15" i="24" s="1"/>
  <c r="T16" i="24" s="1"/>
  <c r="T17" i="24" s="1"/>
  <c r="T18" i="24" s="1"/>
  <c r="T19" i="24" s="1"/>
  <c r="T20" i="24" s="1"/>
  <c r="T21" i="24" s="1"/>
  <c r="T22" i="24" s="1"/>
  <c r="T23" i="24" s="1"/>
  <c r="T24" i="24" s="1"/>
  <c r="T25" i="24" s="1"/>
  <c r="T26" i="24" s="1"/>
  <c r="T27" i="24" s="1"/>
  <c r="T28" i="24" s="1"/>
  <c r="T29" i="24" s="1"/>
  <c r="T30" i="24" s="1"/>
  <c r="T31" i="24" s="1"/>
  <c r="T32" i="24" s="1"/>
  <c r="T33" i="24" s="1"/>
  <c r="T34" i="24" s="1"/>
  <c r="T35" i="24" s="1"/>
  <c r="T36" i="24" s="1"/>
  <c r="T37" i="24" s="1"/>
  <c r="T38" i="24" s="1"/>
  <c r="T39" i="24" s="1"/>
  <c r="T40" i="24" s="1"/>
  <c r="T41" i="24" s="1"/>
  <c r="T42" i="24" s="1"/>
  <c r="T43" i="24" s="1"/>
  <c r="T44" i="24" s="1"/>
  <c r="T45" i="24" s="1"/>
  <c r="T46" i="24" s="1"/>
  <c r="T47" i="24" s="1"/>
  <c r="T48" i="24" s="1"/>
  <c r="T49" i="24" s="1"/>
  <c r="T50" i="24" s="1"/>
  <c r="T51" i="24" s="1"/>
  <c r="T52" i="24" s="1"/>
  <c r="T53" i="24" s="1"/>
  <c r="T54" i="24" s="1"/>
  <c r="T55" i="24" s="1"/>
  <c r="T56" i="24" s="1"/>
  <c r="T57" i="24" s="1"/>
  <c r="T58" i="24" s="1"/>
  <c r="T59" i="24" s="1"/>
  <c r="T60" i="24" s="1"/>
  <c r="T61" i="24" s="1"/>
  <c r="T62" i="24" s="1"/>
  <c r="T63" i="24" s="1"/>
  <c r="T64" i="24" s="1"/>
  <c r="T65" i="24"/>
  <c r="T66" i="24"/>
  <c r="T67" i="24" s="1"/>
  <c r="T68" i="24" s="1"/>
  <c r="T69" i="24" s="1"/>
  <c r="T70" i="24" s="1"/>
  <c r="T71" i="24" s="1"/>
  <c r="T72" i="24" s="1"/>
  <c r="T73" i="24" s="1"/>
  <c r="T74" i="24" s="1"/>
  <c r="T75" i="24" s="1"/>
  <c r="T76" i="24" s="1"/>
  <c r="T77" i="24" s="1"/>
  <c r="T78" i="24" s="1"/>
  <c r="T79" i="24" s="1"/>
  <c r="T80" i="24" s="1"/>
  <c r="T81" i="24" s="1"/>
  <c r="T82" i="24" s="1"/>
  <c r="T83" i="24" s="1"/>
  <c r="T84" i="24" s="1"/>
  <c r="T85" i="24" s="1"/>
  <c r="T86" i="24" s="1"/>
  <c r="T87" i="24" s="1"/>
  <c r="T88" i="24" s="1"/>
  <c r="T89" i="24" s="1"/>
  <c r="T90" i="24" s="1"/>
  <c r="T91" i="24" s="1"/>
  <c r="T92" i="24" s="1"/>
  <c r="T93" i="24" s="1"/>
  <c r="T94" i="24" s="1"/>
  <c r="T95" i="24" s="1"/>
  <c r="T96" i="24" s="1"/>
  <c r="T97" i="24" s="1"/>
  <c r="T98" i="24" s="1"/>
  <c r="T99" i="24" s="1"/>
  <c r="T100" i="24" s="1"/>
  <c r="T101" i="24" s="1"/>
  <c r="T102" i="24" s="1"/>
  <c r="T103" i="24" s="1"/>
  <c r="R8" i="24"/>
  <c r="R9" i="24" s="1"/>
  <c r="R10" i="24" s="1"/>
  <c r="R11" i="24" s="1"/>
  <c r="R12" i="24" s="1"/>
  <c r="R13" i="24" s="1"/>
  <c r="R14" i="24" s="1"/>
  <c r="R15" i="24" s="1"/>
  <c r="R16" i="24" s="1"/>
  <c r="R17" i="24" s="1"/>
  <c r="R18" i="24" s="1"/>
  <c r="R19" i="24" s="1"/>
  <c r="R20" i="24" s="1"/>
  <c r="R21" i="24" s="1"/>
  <c r="R22" i="24" s="1"/>
  <c r="R23" i="24" s="1"/>
  <c r="R24" i="24" s="1"/>
  <c r="R25" i="24" s="1"/>
  <c r="R26" i="24" s="1"/>
  <c r="R27" i="24" s="1"/>
  <c r="R28" i="24" s="1"/>
  <c r="R29" i="24" s="1"/>
  <c r="R30" i="24" s="1"/>
  <c r="R31" i="24" s="1"/>
  <c r="R32" i="24" s="1"/>
  <c r="R33" i="24" s="1"/>
  <c r="R34" i="24" s="1"/>
  <c r="R35" i="24" s="1"/>
  <c r="R36" i="24" s="1"/>
  <c r="R37" i="24" s="1"/>
  <c r="R38" i="24" s="1"/>
  <c r="R39" i="24" s="1"/>
  <c r="R40" i="24" s="1"/>
  <c r="R41" i="24" s="1"/>
  <c r="R42" i="24" s="1"/>
  <c r="R43" i="24" s="1"/>
  <c r="R44" i="24" s="1"/>
  <c r="R45" i="24" s="1"/>
  <c r="R46" i="24" s="1"/>
  <c r="R47" i="24" s="1"/>
  <c r="R48" i="24" s="1"/>
  <c r="R49" i="24" s="1"/>
  <c r="R50" i="24" s="1"/>
  <c r="R51" i="24" s="1"/>
  <c r="R52" i="24" s="1"/>
  <c r="R53" i="24" s="1"/>
  <c r="R54" i="24" s="1"/>
  <c r="R55" i="24" s="1"/>
  <c r="R56" i="24" s="1"/>
  <c r="R57" i="24" s="1"/>
  <c r="R58" i="24" s="1"/>
  <c r="R59" i="24" s="1"/>
  <c r="R60" i="24" s="1"/>
  <c r="R61" i="24" s="1"/>
  <c r="R62" i="24" s="1"/>
  <c r="R63" i="24" s="1"/>
  <c r="R64" i="24" s="1"/>
  <c r="R65" i="24" s="1"/>
  <c r="R66" i="24" s="1"/>
  <c r="R67" i="24" s="1"/>
  <c r="R68" i="24" s="1"/>
  <c r="R69" i="24" s="1"/>
  <c r="R70" i="24" s="1"/>
  <c r="R71" i="24" s="1"/>
  <c r="R72" i="24" s="1"/>
  <c r="R73" i="24" s="1"/>
  <c r="R74" i="24" s="1"/>
  <c r="R75" i="24" s="1"/>
  <c r="R76" i="24" s="1"/>
  <c r="R77" i="24" s="1"/>
  <c r="R78" i="24" s="1"/>
  <c r="R79" i="24" s="1"/>
  <c r="R80" i="24" s="1"/>
  <c r="R81" i="24" s="1"/>
  <c r="R82" i="24" s="1"/>
  <c r="R83" i="24" s="1"/>
  <c r="R84" i="24" s="1"/>
  <c r="R85" i="24" s="1"/>
  <c r="R86" i="24" s="1"/>
  <c r="R87" i="24" s="1"/>
  <c r="R88" i="24" s="1"/>
  <c r="R89" i="24" s="1"/>
  <c r="R90" i="24" s="1"/>
  <c r="R91" i="24" s="1"/>
  <c r="R92" i="24" s="1"/>
  <c r="R93" i="24" s="1"/>
  <c r="R94" i="24" s="1"/>
  <c r="R95" i="24" s="1"/>
  <c r="R96" i="24" s="1"/>
  <c r="R97" i="24" s="1"/>
  <c r="R98" i="24" s="1"/>
  <c r="R99" i="24" s="1"/>
  <c r="R100" i="24" s="1"/>
  <c r="R101" i="24" s="1"/>
  <c r="R102" i="24" s="1"/>
  <c r="R103" i="24" s="1"/>
  <c r="R5" i="24"/>
  <c r="R6" i="24" s="1"/>
  <c r="R7" i="24" s="1"/>
  <c r="P30" i="24"/>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5" i="24"/>
  <c r="P6" i="24" s="1"/>
  <c r="P7" i="24" s="1"/>
  <c r="P8" i="24" s="1"/>
  <c r="P9" i="24" s="1"/>
  <c r="P10" i="24" s="1"/>
  <c r="P11" i="24" s="1"/>
  <c r="P12" i="24" s="1"/>
  <c r="P13" i="24" s="1"/>
  <c r="P14" i="24" s="1"/>
  <c r="P15" i="24" s="1"/>
  <c r="P16" i="24" s="1"/>
  <c r="P17" i="24" s="1"/>
  <c r="P18" i="24" s="1"/>
  <c r="P19" i="24" s="1"/>
  <c r="P20" i="24" s="1"/>
  <c r="P21" i="24" s="1"/>
  <c r="P22" i="24" s="1"/>
  <c r="P23" i="24" s="1"/>
  <c r="P24" i="24" s="1"/>
  <c r="P25" i="24" s="1"/>
  <c r="P26" i="24" s="1"/>
  <c r="P27" i="24" s="1"/>
  <c r="P28" i="24" s="1"/>
  <c r="P29" i="24" s="1"/>
  <c r="N5" i="24"/>
  <c r="N6" i="24" s="1"/>
  <c r="N7" i="24"/>
  <c r="N8" i="24"/>
  <c r="N9" i="24"/>
  <c r="N10" i="24" s="1"/>
  <c r="N11" i="24" s="1"/>
  <c r="N12" i="24" s="1"/>
  <c r="N13" i="24" s="1"/>
  <c r="N14" i="24" s="1"/>
  <c r="N15" i="24" s="1"/>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N93" i="24" s="1"/>
  <c r="N94" i="24" s="1"/>
  <c r="N95" i="24" s="1"/>
  <c r="N96" i="24" s="1"/>
  <c r="N97" i="24" s="1"/>
  <c r="N98" i="24" s="1"/>
  <c r="N99" i="24" s="1"/>
  <c r="N100" i="24" s="1"/>
  <c r="N101" i="24" s="1"/>
  <c r="N102" i="24" s="1"/>
  <c r="N103" i="24" s="1"/>
  <c r="L5" i="24"/>
  <c r="L6" i="24" s="1"/>
  <c r="L7" i="24" s="1"/>
  <c r="L8" i="24" s="1"/>
  <c r="L9" i="24" s="1"/>
  <c r="L10" i="24" s="1"/>
  <c r="L11" i="24" s="1"/>
  <c r="L12" i="24" s="1"/>
  <c r="L13" i="24" s="1"/>
  <c r="L14" i="24" s="1"/>
  <c r="L15" i="24" s="1"/>
  <c r="L16" i="24" s="1"/>
  <c r="L17" i="24" s="1"/>
  <c r="L18" i="24" s="1"/>
  <c r="L19" i="24" s="1"/>
  <c r="L20" i="24" s="1"/>
  <c r="L21" i="24" s="1"/>
  <c r="L22" i="24" s="1"/>
  <c r="L23" i="24" s="1"/>
  <c r="L24" i="24" s="1"/>
  <c r="L25" i="24" s="1"/>
  <c r="L26" i="24" s="1"/>
  <c r="L27" i="24" s="1"/>
  <c r="L28" i="24" s="1"/>
  <c r="L29" i="24" s="1"/>
  <c r="L30" i="24" s="1"/>
  <c r="L31" i="24" s="1"/>
  <c r="L32" i="24" s="1"/>
  <c r="L33" i="24" s="1"/>
  <c r="L34" i="24" s="1"/>
  <c r="L35" i="24" s="1"/>
  <c r="L36" i="24" s="1"/>
  <c r="L37" i="24" s="1"/>
  <c r="L38" i="24" s="1"/>
  <c r="L39" i="24" s="1"/>
  <c r="L40" i="24" s="1"/>
  <c r="L41" i="24" s="1"/>
  <c r="L42" i="24" s="1"/>
  <c r="L43" i="24" s="1"/>
  <c r="L44" i="24" s="1"/>
  <c r="L45" i="24" s="1"/>
  <c r="L46" i="24" s="1"/>
  <c r="L47" i="24" s="1"/>
  <c r="L48" i="24" s="1"/>
  <c r="L49" i="24" s="1"/>
  <c r="L50" i="24" s="1"/>
  <c r="L51" i="24" s="1"/>
  <c r="L52" i="24" s="1"/>
  <c r="L53" i="24" s="1"/>
  <c r="L54" i="24" s="1"/>
  <c r="L55" i="24" s="1"/>
  <c r="L56" i="24" s="1"/>
  <c r="L57" i="24" s="1"/>
  <c r="L58" i="24" s="1"/>
  <c r="L59" i="24" s="1"/>
  <c r="L60" i="24" s="1"/>
  <c r="L61" i="24" s="1"/>
  <c r="L62" i="24" s="1"/>
  <c r="L63" i="24" s="1"/>
  <c r="L64" i="24" s="1"/>
  <c r="L65" i="24" s="1"/>
  <c r="L66" i="24" s="1"/>
  <c r="L67" i="24" s="1"/>
  <c r="L68" i="24" s="1"/>
  <c r="L69" i="24" s="1"/>
  <c r="L70" i="24" s="1"/>
  <c r="L71" i="24" s="1"/>
  <c r="L72" i="24" s="1"/>
  <c r="L73" i="24" s="1"/>
  <c r="L74" i="24" s="1"/>
  <c r="L75" i="24" s="1"/>
  <c r="L76" i="24" s="1"/>
  <c r="L77" i="24" s="1"/>
  <c r="L78" i="24" s="1"/>
  <c r="L79" i="24" s="1"/>
  <c r="L80" i="24" s="1"/>
  <c r="L81" i="24" s="1"/>
  <c r="L82" i="24" s="1"/>
  <c r="L83" i="24" s="1"/>
  <c r="L84" i="24" s="1"/>
  <c r="L85" i="24" s="1"/>
  <c r="L86" i="24" s="1"/>
  <c r="L87" i="24" s="1"/>
  <c r="L88" i="24" s="1"/>
  <c r="L89" i="24" s="1"/>
  <c r="L90" i="24" s="1"/>
  <c r="L91" i="24" s="1"/>
  <c r="L92" i="24" s="1"/>
  <c r="L93" i="24" s="1"/>
  <c r="L94" i="24" s="1"/>
  <c r="L95" i="24" s="1"/>
  <c r="L96" i="24" s="1"/>
  <c r="L97" i="24" s="1"/>
  <c r="L98" i="24" s="1"/>
  <c r="L99" i="24" s="1"/>
  <c r="L100" i="24" s="1"/>
  <c r="L101" i="24" s="1"/>
  <c r="L102" i="24" s="1"/>
  <c r="L103" i="24" s="1"/>
  <c r="J5" i="24"/>
  <c r="J6" i="24" s="1"/>
  <c r="J7" i="24" s="1"/>
  <c r="J8" i="24" s="1"/>
  <c r="J9" i="24" s="1"/>
  <c r="J10" i="24" s="1"/>
  <c r="J11" i="24" s="1"/>
  <c r="J12" i="24" s="1"/>
  <c r="J13" i="24" s="1"/>
  <c r="J14" i="24" s="1"/>
  <c r="J15" i="24" s="1"/>
  <c r="J16" i="24" s="1"/>
  <c r="J17" i="24" s="1"/>
  <c r="J18" i="24" s="1"/>
  <c r="J19" i="24" s="1"/>
  <c r="J20" i="24" s="1"/>
  <c r="J21" i="24" s="1"/>
  <c r="J22" i="24" s="1"/>
  <c r="J23" i="24" s="1"/>
  <c r="J24" i="24" s="1"/>
  <c r="J25" i="24" s="1"/>
  <c r="J26" i="24" s="1"/>
  <c r="J27" i="24" s="1"/>
  <c r="J28" i="24" s="1"/>
  <c r="J29" i="24" s="1"/>
  <c r="J30" i="24" s="1"/>
  <c r="J31" i="24" s="1"/>
  <c r="J32" i="24" s="1"/>
  <c r="J33" i="24" s="1"/>
  <c r="J34" i="24" s="1"/>
  <c r="J35" i="24" s="1"/>
  <c r="J36" i="24" s="1"/>
  <c r="J37" i="24" s="1"/>
  <c r="J38" i="24" s="1"/>
  <c r="J39" i="24" s="1"/>
  <c r="J40" i="24" s="1"/>
  <c r="J41" i="24" s="1"/>
  <c r="J42" i="24" s="1"/>
  <c r="J43" i="24" s="1"/>
  <c r="J44" i="24" s="1"/>
  <c r="J45" i="24" s="1"/>
  <c r="J46" i="24" s="1"/>
  <c r="J47" i="24" s="1"/>
  <c r="J48" i="24" s="1"/>
  <c r="J49" i="24" s="1"/>
  <c r="J50" i="24" s="1"/>
  <c r="J51" i="24" s="1"/>
  <c r="J52" i="24" s="1"/>
  <c r="J53" i="24" s="1"/>
  <c r="J54" i="24" s="1"/>
  <c r="J55" i="24" s="1"/>
  <c r="J56" i="24" s="1"/>
  <c r="J57" i="24" s="1"/>
  <c r="J58" i="24" s="1"/>
  <c r="J59" i="24" s="1"/>
  <c r="J60" i="24" s="1"/>
  <c r="J61" i="24" s="1"/>
  <c r="J62" i="24" s="1"/>
  <c r="J63" i="24" s="1"/>
  <c r="J64" i="24" s="1"/>
  <c r="J65" i="24" s="1"/>
  <c r="J66" i="24" s="1"/>
  <c r="J67" i="24" s="1"/>
  <c r="J68" i="24" s="1"/>
  <c r="J69" i="24" s="1"/>
  <c r="J70" i="24" s="1"/>
  <c r="J71" i="24" s="1"/>
  <c r="J72" i="24" s="1"/>
  <c r="J73" i="24" s="1"/>
  <c r="J74" i="24" s="1"/>
  <c r="J75" i="24" s="1"/>
  <c r="J76" i="24" s="1"/>
  <c r="J77" i="24" s="1"/>
  <c r="J78" i="24" s="1"/>
  <c r="J79" i="24" s="1"/>
  <c r="J80" i="24" s="1"/>
  <c r="J81" i="24" s="1"/>
  <c r="J82" i="24" s="1"/>
  <c r="J83" i="24" s="1"/>
  <c r="J84" i="24" s="1"/>
  <c r="J85" i="24" s="1"/>
  <c r="J86" i="24"/>
  <c r="J87" i="24" s="1"/>
  <c r="J88" i="24" s="1"/>
  <c r="J89" i="24" s="1"/>
  <c r="J90" i="24" s="1"/>
  <c r="J91" i="24" s="1"/>
  <c r="J92" i="24" s="1"/>
  <c r="J93" i="24" s="1"/>
  <c r="J94" i="24" s="1"/>
  <c r="J95" i="24" s="1"/>
  <c r="J96" i="24" s="1"/>
  <c r="J97" i="24" s="1"/>
  <c r="J98" i="24" s="1"/>
  <c r="J99" i="24" s="1"/>
  <c r="J100" i="24" s="1"/>
  <c r="J101" i="24" s="1"/>
  <c r="J102" i="24" s="1"/>
  <c r="J103" i="24" s="1"/>
  <c r="G5" i="24"/>
  <c r="G6" i="24"/>
  <c r="G7" i="24" s="1"/>
  <c r="G8" i="24" s="1"/>
  <c r="G9" i="24" s="1"/>
  <c r="G10" i="24" s="1"/>
  <c r="G11" i="24" s="1"/>
  <c r="G12" i="24" s="1"/>
  <c r="G13" i="24" s="1"/>
  <c r="G14" i="24" s="1"/>
  <c r="G15" i="24" s="1"/>
  <c r="G16" i="24" s="1"/>
  <c r="G17" i="24" s="1"/>
  <c r="G18" i="24"/>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G93" i="24" s="1"/>
  <c r="G94" i="24" s="1"/>
  <c r="G95" i="24" s="1"/>
  <c r="G96" i="24" s="1"/>
  <c r="G97" i="24" s="1"/>
  <c r="G98" i="24" s="1"/>
  <c r="G99" i="24" s="1"/>
  <c r="G100" i="24" s="1"/>
  <c r="G101" i="24" s="1"/>
  <c r="G102" i="24" s="1"/>
  <c r="G103" i="24" s="1"/>
  <c r="D5" i="24"/>
  <c r="D6" i="24" s="1"/>
  <c r="D7" i="24" s="1"/>
  <c r="D8" i="24" s="1"/>
  <c r="D9" i="24" s="1"/>
  <c r="D10" i="24" s="1"/>
  <c r="D11" i="24" s="1"/>
  <c r="D12" i="24" s="1"/>
  <c r="D13" i="24" s="1"/>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H4" i="24"/>
  <c r="E13" i="10"/>
  <c r="E12" i="10" s="1"/>
  <c r="P54" i="1"/>
  <c r="D54" i="1"/>
  <c r="G95" i="3"/>
  <c r="G94" i="3"/>
  <c r="G93" i="3"/>
  <c r="G92" i="3"/>
  <c r="G91" i="3"/>
  <c r="G90" i="3"/>
  <c r="G89" i="3"/>
  <c r="G88" i="3"/>
  <c r="G87" i="3"/>
  <c r="G86" i="3"/>
  <c r="G85" i="3"/>
  <c r="G84" i="3"/>
  <c r="AN90" i="4" s="1"/>
  <c r="G83" i="3"/>
  <c r="G82" i="3"/>
  <c r="G81" i="3"/>
  <c r="G80" i="3"/>
  <c r="G79" i="3"/>
  <c r="G78" i="3"/>
  <c r="G77" i="3"/>
  <c r="G76" i="3"/>
  <c r="G75" i="3"/>
  <c r="G74" i="3"/>
  <c r="G73" i="3"/>
  <c r="G72" i="3"/>
  <c r="G71" i="3"/>
  <c r="G70" i="3"/>
  <c r="G69" i="3"/>
  <c r="G68" i="3"/>
  <c r="AN74" i="12" s="1"/>
  <c r="G67" i="3"/>
  <c r="G66" i="3"/>
  <c r="AN72" i="15" s="1"/>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AN42" i="12" s="1"/>
  <c r="G35" i="3"/>
  <c r="G34" i="3"/>
  <c r="G33" i="3"/>
  <c r="G32" i="3"/>
  <c r="G31" i="3"/>
  <c r="G30" i="3"/>
  <c r="G29" i="3"/>
  <c r="G28" i="3"/>
  <c r="G27" i="3"/>
  <c r="G26" i="3"/>
  <c r="G25" i="3"/>
  <c r="G24" i="3"/>
  <c r="G23" i="3"/>
  <c r="G22" i="3"/>
  <c r="G21" i="3"/>
  <c r="G20" i="3"/>
  <c r="AN26" i="12" s="1"/>
  <c r="G19" i="3"/>
  <c r="G18" i="3"/>
  <c r="G17" i="3"/>
  <c r="G16" i="3"/>
  <c r="G15" i="3"/>
  <c r="G14" i="3"/>
  <c r="G13" i="3"/>
  <c r="G12" i="3"/>
  <c r="G11" i="3"/>
  <c r="G10" i="3"/>
  <c r="G9" i="3"/>
  <c r="G8" i="3"/>
  <c r="AN14" i="15" s="1"/>
  <c r="E63" i="1"/>
  <c r="F61" i="1"/>
  <c r="H61" i="1"/>
  <c r="E61" i="1"/>
  <c r="C40" i="1"/>
  <c r="L11" i="2"/>
  <c r="P11" i="2" s="1"/>
  <c r="L17" i="2" s="1"/>
  <c r="L18" i="2" s="1"/>
  <c r="C37" i="1" s="1"/>
  <c r="B12" i="1" s="1"/>
  <c r="O37" i="1" s="1"/>
  <c r="AC2" i="12"/>
  <c r="B8" i="12" s="1"/>
  <c r="AN8" i="12" s="1"/>
  <c r="B9" i="22"/>
  <c r="A3" i="23"/>
  <c r="C39" i="23"/>
  <c r="C40" i="23"/>
  <c r="C41" i="23"/>
  <c r="C45" i="23"/>
  <c r="C7" i="2"/>
  <c r="AC2" i="4"/>
  <c r="B8" i="4" s="1"/>
  <c r="AN8" i="4" s="1"/>
  <c r="E13" i="12"/>
  <c r="E12" i="12" s="1"/>
  <c r="E109" i="12"/>
  <c r="E115" i="12"/>
  <c r="E118" i="12"/>
  <c r="E124" i="12"/>
  <c r="E129" i="12"/>
  <c r="E131" i="12"/>
  <c r="E134" i="12"/>
  <c r="E136" i="12"/>
  <c r="E145" i="12"/>
  <c r="E146" i="12"/>
  <c r="E147" i="12"/>
  <c r="E148" i="12"/>
  <c r="F13" i="12"/>
  <c r="F12" i="12" s="1"/>
  <c r="F109" i="12"/>
  <c r="F107" i="12" s="1"/>
  <c r="F115" i="12"/>
  <c r="F118" i="12"/>
  <c r="F124" i="12"/>
  <c r="F129" i="12"/>
  <c r="F131" i="12"/>
  <c r="F134" i="12"/>
  <c r="F136" i="12"/>
  <c r="F145" i="12"/>
  <c r="F146" i="12"/>
  <c r="F147" i="12"/>
  <c r="F148" i="12"/>
  <c r="G13" i="12"/>
  <c r="G12" i="12" s="1"/>
  <c r="G109" i="12"/>
  <c r="G115" i="12"/>
  <c r="G118" i="12"/>
  <c r="G124" i="12"/>
  <c r="G129" i="12"/>
  <c r="G131" i="12"/>
  <c r="G134" i="12"/>
  <c r="G136" i="12"/>
  <c r="G145" i="12"/>
  <c r="G146" i="12"/>
  <c r="G147" i="12"/>
  <c r="G143" i="12" s="1"/>
  <c r="G148" i="12"/>
  <c r="H13" i="12"/>
  <c r="H12" i="12" s="1"/>
  <c r="H109" i="12"/>
  <c r="H115" i="12"/>
  <c r="H118" i="12"/>
  <c r="H124" i="12"/>
  <c r="H129" i="12"/>
  <c r="H131" i="12"/>
  <c r="H134" i="12"/>
  <c r="H136" i="12"/>
  <c r="H145" i="12"/>
  <c r="H146" i="12"/>
  <c r="H147" i="12"/>
  <c r="H148" i="12"/>
  <c r="I13" i="12"/>
  <c r="I12" i="12" s="1"/>
  <c r="I109" i="12"/>
  <c r="I107" i="12" s="1"/>
  <c r="I115" i="12"/>
  <c r="I118" i="12"/>
  <c r="I124" i="12"/>
  <c r="I129" i="12"/>
  <c r="I131" i="12"/>
  <c r="I134" i="12"/>
  <c r="I136" i="12"/>
  <c r="I145" i="12"/>
  <c r="I146" i="12"/>
  <c r="I147" i="12"/>
  <c r="I148" i="12"/>
  <c r="J13" i="12"/>
  <c r="J12" i="12" s="1"/>
  <c r="J109" i="12"/>
  <c r="J115" i="12"/>
  <c r="J118" i="12"/>
  <c r="J124" i="12"/>
  <c r="J129" i="12"/>
  <c r="J131" i="12"/>
  <c r="J134" i="12"/>
  <c r="J136" i="12"/>
  <c r="J145" i="12"/>
  <c r="J146" i="12"/>
  <c r="J147" i="12"/>
  <c r="J148" i="12"/>
  <c r="J143" i="12" s="1"/>
  <c r="K13" i="12"/>
  <c r="K12" i="12" s="1"/>
  <c r="K109" i="12"/>
  <c r="K115" i="12"/>
  <c r="K118" i="12"/>
  <c r="K124" i="12"/>
  <c r="K129" i="12"/>
  <c r="K131" i="12"/>
  <c r="K134" i="12"/>
  <c r="K136" i="12"/>
  <c r="K145" i="12"/>
  <c r="K146" i="12"/>
  <c r="K147" i="12"/>
  <c r="K148" i="12"/>
  <c r="L13" i="12"/>
  <c r="L12" i="12" s="1"/>
  <c r="L109" i="12"/>
  <c r="L115" i="12"/>
  <c r="L118" i="12"/>
  <c r="L124" i="12"/>
  <c r="L129" i="12"/>
  <c r="L131" i="12"/>
  <c r="L134" i="12"/>
  <c r="L136" i="12"/>
  <c r="L145" i="12"/>
  <c r="L146" i="12"/>
  <c r="L143" i="12" s="1"/>
  <c r="L147" i="12"/>
  <c r="L148" i="12"/>
  <c r="M13" i="12"/>
  <c r="M12" i="12" s="1"/>
  <c r="M109" i="12"/>
  <c r="M115" i="12"/>
  <c r="M118" i="12"/>
  <c r="M124" i="12"/>
  <c r="M129" i="12"/>
  <c r="M131" i="12"/>
  <c r="M134" i="12"/>
  <c r="M136" i="12"/>
  <c r="M145" i="12"/>
  <c r="M146" i="12"/>
  <c r="M147" i="12"/>
  <c r="M148" i="12"/>
  <c r="N13" i="12"/>
  <c r="N12" i="12" s="1"/>
  <c r="N109" i="12"/>
  <c r="N115" i="12"/>
  <c r="N118" i="12"/>
  <c r="N124" i="12"/>
  <c r="N129" i="12"/>
  <c r="N131" i="12"/>
  <c r="N134" i="12"/>
  <c r="N136" i="12"/>
  <c r="N145" i="12"/>
  <c r="N146" i="12"/>
  <c r="N147" i="12"/>
  <c r="N148" i="12"/>
  <c r="O13" i="12"/>
  <c r="O12" i="12" s="1"/>
  <c r="O109" i="12"/>
  <c r="O115" i="12"/>
  <c r="O118" i="12"/>
  <c r="O124" i="12"/>
  <c r="O107" i="12" s="1"/>
  <c r="O129" i="12"/>
  <c r="O131" i="12"/>
  <c r="O134" i="12"/>
  <c r="O136" i="12"/>
  <c r="O145" i="12"/>
  <c r="O146" i="12"/>
  <c r="O147" i="12"/>
  <c r="O143" i="12" s="1"/>
  <c r="O148" i="12"/>
  <c r="P13" i="12"/>
  <c r="P12" i="12" s="1"/>
  <c r="P109" i="12"/>
  <c r="P115" i="12"/>
  <c r="P118" i="12"/>
  <c r="P124" i="12"/>
  <c r="P129" i="12"/>
  <c r="P131" i="12"/>
  <c r="P134" i="12"/>
  <c r="P136" i="12"/>
  <c r="P145" i="12"/>
  <c r="P146" i="12"/>
  <c r="P147" i="12"/>
  <c r="P148" i="12"/>
  <c r="Q13" i="12"/>
  <c r="Q12" i="12" s="1"/>
  <c r="Q109" i="12"/>
  <c r="Q115" i="12"/>
  <c r="Q118" i="12"/>
  <c r="Q124" i="12"/>
  <c r="Q129" i="12"/>
  <c r="Q131" i="12"/>
  <c r="Q134" i="12"/>
  <c r="Q136" i="12"/>
  <c r="Q145" i="12"/>
  <c r="Q143" i="12" s="1"/>
  <c r="Q146" i="12"/>
  <c r="Q147" i="12"/>
  <c r="Q148" i="12"/>
  <c r="R13" i="12"/>
  <c r="R12" i="12" s="1"/>
  <c r="R109" i="12"/>
  <c r="R115" i="12"/>
  <c r="R118" i="12"/>
  <c r="R124" i="12"/>
  <c r="R129" i="12"/>
  <c r="R131" i="12"/>
  <c r="R134" i="12"/>
  <c r="R136" i="12"/>
  <c r="R145" i="12"/>
  <c r="R146" i="12"/>
  <c r="R147" i="12"/>
  <c r="R148" i="12"/>
  <c r="R143" i="12" s="1"/>
  <c r="S13" i="12"/>
  <c r="S12" i="12" s="1"/>
  <c r="S109" i="12"/>
  <c r="S115" i="12"/>
  <c r="S118" i="12"/>
  <c r="S124" i="12"/>
  <c r="S129" i="12"/>
  <c r="S131" i="12"/>
  <c r="S134" i="12"/>
  <c r="S136" i="12"/>
  <c r="S145" i="12"/>
  <c r="S146" i="12"/>
  <c r="S147" i="12"/>
  <c r="S148" i="12"/>
  <c r="T13" i="12"/>
  <c r="T12" i="12" s="1"/>
  <c r="T109" i="12"/>
  <c r="T115" i="12"/>
  <c r="T118" i="12"/>
  <c r="T124" i="12"/>
  <c r="T129" i="12"/>
  <c r="T131" i="12"/>
  <c r="T134" i="12"/>
  <c r="T136" i="12"/>
  <c r="T145" i="12"/>
  <c r="T146" i="12"/>
  <c r="T143" i="12" s="1"/>
  <c r="T147" i="12"/>
  <c r="T148" i="12"/>
  <c r="U13" i="12"/>
  <c r="U12" i="12" s="1"/>
  <c r="U109" i="12"/>
  <c r="U115" i="12"/>
  <c r="U118" i="12"/>
  <c r="U124" i="12"/>
  <c r="U129" i="12"/>
  <c r="U131" i="12"/>
  <c r="U134" i="12"/>
  <c r="U136" i="12"/>
  <c r="U145" i="12"/>
  <c r="U146" i="12"/>
  <c r="U147" i="12"/>
  <c r="U148" i="12"/>
  <c r="V13" i="12"/>
  <c r="V12" i="12" s="1"/>
  <c r="V109" i="12"/>
  <c r="V115" i="12"/>
  <c r="V118" i="12"/>
  <c r="V124" i="12"/>
  <c r="V129" i="12"/>
  <c r="V131" i="12"/>
  <c r="V134" i="12"/>
  <c r="V136" i="12"/>
  <c r="V145" i="12"/>
  <c r="V146" i="12"/>
  <c r="V147" i="12"/>
  <c r="V148" i="12"/>
  <c r="W13" i="12"/>
  <c r="W12" i="12" s="1"/>
  <c r="W109" i="12"/>
  <c r="W115" i="12"/>
  <c r="W118" i="12"/>
  <c r="W124" i="12"/>
  <c r="W129" i="12"/>
  <c r="W131" i="12"/>
  <c r="W134" i="12"/>
  <c r="W136" i="12"/>
  <c r="W145" i="12"/>
  <c r="W146" i="12"/>
  <c r="W147" i="12"/>
  <c r="W143" i="12" s="1"/>
  <c r="W148" i="12"/>
  <c r="X13" i="12"/>
  <c r="X12" i="12" s="1"/>
  <c r="X109" i="12"/>
  <c r="X115" i="12"/>
  <c r="X118" i="12"/>
  <c r="X124" i="12"/>
  <c r="X129" i="12"/>
  <c r="X131" i="12"/>
  <c r="X134" i="12"/>
  <c r="X136" i="12"/>
  <c r="X145" i="12"/>
  <c r="X146" i="12"/>
  <c r="X147" i="12"/>
  <c r="X148" i="12"/>
  <c r="Y13" i="12"/>
  <c r="Y12" i="12" s="1"/>
  <c r="Y109" i="12"/>
  <c r="Y115" i="12"/>
  <c r="Y118" i="12"/>
  <c r="Y124" i="12"/>
  <c r="Y129" i="12"/>
  <c r="Y131" i="12"/>
  <c r="Y134" i="12"/>
  <c r="Y136" i="12"/>
  <c r="Y145" i="12"/>
  <c r="Y143" i="12" s="1"/>
  <c r="Y146" i="12"/>
  <c r="Y147" i="12"/>
  <c r="Y148" i="12"/>
  <c r="Z13" i="12"/>
  <c r="Z12" i="12" s="1"/>
  <c r="Z109" i="12"/>
  <c r="Z115" i="12"/>
  <c r="Z118" i="12"/>
  <c r="Z124" i="12"/>
  <c r="Z129" i="12"/>
  <c r="Z131" i="12"/>
  <c r="Z134" i="12"/>
  <c r="Z136" i="12"/>
  <c r="Z145" i="12"/>
  <c r="Z146" i="12"/>
  <c r="Z147" i="12"/>
  <c r="Z148" i="12"/>
  <c r="Z143" i="12" s="1"/>
  <c r="AA13" i="12"/>
  <c r="AA12" i="12" s="1"/>
  <c r="AA109" i="12"/>
  <c r="AA115" i="12"/>
  <c r="AA118" i="12"/>
  <c r="AA124" i="12"/>
  <c r="AA129" i="12"/>
  <c r="AA131" i="12"/>
  <c r="AA134" i="12"/>
  <c r="AA136" i="12"/>
  <c r="AA145" i="12"/>
  <c r="AA146" i="12"/>
  <c r="AA147" i="12"/>
  <c r="AA148" i="12"/>
  <c r="AB13" i="12"/>
  <c r="AB12" i="12" s="1"/>
  <c r="AB109" i="12"/>
  <c r="AB115" i="12"/>
  <c r="AB118" i="12"/>
  <c r="AB107" i="12" s="1"/>
  <c r="AB124" i="12"/>
  <c r="AB129" i="12"/>
  <c r="AB131" i="12"/>
  <c r="AB134" i="12"/>
  <c r="AB136" i="12"/>
  <c r="AB145" i="12"/>
  <c r="AB146" i="12"/>
  <c r="AB143" i="12" s="1"/>
  <c r="AB147" i="12"/>
  <c r="AB148" i="12"/>
  <c r="AC13" i="12"/>
  <c r="AC12" i="12" s="1"/>
  <c r="AC109" i="12"/>
  <c r="AC115" i="12"/>
  <c r="AC118" i="12"/>
  <c r="AC124" i="12"/>
  <c r="AC129" i="12"/>
  <c r="AC131" i="12"/>
  <c r="AC134" i="12"/>
  <c r="AC136" i="12"/>
  <c r="AC145" i="12"/>
  <c r="AC146" i="12"/>
  <c r="AC147" i="12"/>
  <c r="AC148" i="12"/>
  <c r="AD13" i="12"/>
  <c r="AD12" i="12" s="1"/>
  <c r="AD109" i="12"/>
  <c r="AD115" i="12"/>
  <c r="AD118" i="12"/>
  <c r="AD124" i="12"/>
  <c r="AD129" i="12"/>
  <c r="AD131" i="12"/>
  <c r="AD134" i="12"/>
  <c r="AD136" i="12"/>
  <c r="AD145" i="12"/>
  <c r="AD143" i="12" s="1"/>
  <c r="AD146" i="12"/>
  <c r="AD147" i="12"/>
  <c r="AD148" i="12"/>
  <c r="AE13" i="12"/>
  <c r="AE12" i="12" s="1"/>
  <c r="AE109" i="12"/>
  <c r="AE115" i="12"/>
  <c r="AE118" i="12"/>
  <c r="AE124" i="12"/>
  <c r="AE129" i="12"/>
  <c r="AE131" i="12"/>
  <c r="AE134" i="12"/>
  <c r="AE136" i="12"/>
  <c r="AE145" i="12"/>
  <c r="AE146" i="12"/>
  <c r="AE147" i="12"/>
  <c r="AE148" i="12"/>
  <c r="AF13" i="12"/>
  <c r="AF12" i="12" s="1"/>
  <c r="AF109" i="12"/>
  <c r="AF115" i="12"/>
  <c r="AF118" i="12"/>
  <c r="AF124" i="12"/>
  <c r="AF129" i="12"/>
  <c r="AF131" i="12"/>
  <c r="AF134" i="12"/>
  <c r="AF136" i="12"/>
  <c r="AF145" i="12"/>
  <c r="AF146" i="12"/>
  <c r="AF147" i="12"/>
  <c r="AF148" i="12"/>
  <c r="AG13" i="12"/>
  <c r="AG12" i="12" s="1"/>
  <c r="AG109" i="12"/>
  <c r="AG115" i="12"/>
  <c r="AG118" i="12"/>
  <c r="AG124" i="12"/>
  <c r="AG129" i="12"/>
  <c r="AG131" i="12"/>
  <c r="AG134" i="12"/>
  <c r="AG136" i="12"/>
  <c r="AG145" i="12"/>
  <c r="AG143" i="12" s="1"/>
  <c r="AG146" i="12"/>
  <c r="AG147" i="12"/>
  <c r="AG148" i="12"/>
  <c r="AH13" i="12"/>
  <c r="AH12" i="12" s="1"/>
  <c r="AH109" i="12"/>
  <c r="AH115" i="12"/>
  <c r="AH118" i="12"/>
  <c r="AH124" i="12"/>
  <c r="AH129" i="12"/>
  <c r="AH131" i="12"/>
  <c r="AH134" i="12"/>
  <c r="AH136" i="12"/>
  <c r="AH145" i="12"/>
  <c r="AH146" i="12"/>
  <c r="AH147" i="12"/>
  <c r="AH148" i="12"/>
  <c r="E13" i="4"/>
  <c r="E12" i="4" s="1"/>
  <c r="E109" i="4"/>
  <c r="E115" i="4"/>
  <c r="E118" i="4"/>
  <c r="E124" i="4"/>
  <c r="E129" i="4"/>
  <c r="E131" i="4"/>
  <c r="E134" i="4"/>
  <c r="E136" i="4"/>
  <c r="E145" i="4"/>
  <c r="E146" i="4"/>
  <c r="E147" i="4"/>
  <c r="E148" i="4"/>
  <c r="F13" i="4"/>
  <c r="F12" i="4" s="1"/>
  <c r="F109" i="4"/>
  <c r="F115" i="4"/>
  <c r="F118" i="4"/>
  <c r="F124" i="4"/>
  <c r="F129" i="4"/>
  <c r="F131" i="4"/>
  <c r="F134" i="4"/>
  <c r="F136" i="4"/>
  <c r="F145" i="4"/>
  <c r="F146" i="4"/>
  <c r="F143" i="4" s="1"/>
  <c r="F10" i="4" s="1"/>
  <c r="F147" i="4"/>
  <c r="F148" i="4"/>
  <c r="G13" i="4"/>
  <c r="G12" i="4" s="1"/>
  <c r="G109" i="4"/>
  <c r="G115" i="4"/>
  <c r="G118" i="4"/>
  <c r="G124" i="4"/>
  <c r="G129" i="4"/>
  <c r="G131" i="4"/>
  <c r="G134" i="4"/>
  <c r="G136" i="4"/>
  <c r="G145" i="4"/>
  <c r="G146" i="4"/>
  <c r="G147" i="4"/>
  <c r="G148" i="4"/>
  <c r="H13" i="4"/>
  <c r="H12" i="4" s="1"/>
  <c r="H109" i="4"/>
  <c r="H115" i="4"/>
  <c r="H118" i="4"/>
  <c r="H124" i="4"/>
  <c r="H129" i="4"/>
  <c r="H131" i="4"/>
  <c r="H134" i="4"/>
  <c r="H136" i="4"/>
  <c r="H145" i="4"/>
  <c r="H146" i="4"/>
  <c r="H147" i="4"/>
  <c r="H148" i="4"/>
  <c r="I13" i="4"/>
  <c r="I12" i="4" s="1"/>
  <c r="I109" i="4"/>
  <c r="I115" i="4"/>
  <c r="I118" i="4"/>
  <c r="I124" i="4"/>
  <c r="I129" i="4"/>
  <c r="I131" i="4"/>
  <c r="I134" i="4"/>
  <c r="I136" i="4"/>
  <c r="I145" i="4"/>
  <c r="I146" i="4"/>
  <c r="I147" i="4"/>
  <c r="I148" i="4"/>
  <c r="J13" i="4"/>
  <c r="J12" i="4" s="1"/>
  <c r="J109" i="4"/>
  <c r="J115" i="4"/>
  <c r="J118" i="4"/>
  <c r="J124" i="4"/>
  <c r="J129" i="4"/>
  <c r="J131" i="4"/>
  <c r="J134" i="4"/>
  <c r="J136" i="4"/>
  <c r="J145" i="4"/>
  <c r="J146" i="4"/>
  <c r="J147" i="4"/>
  <c r="J148" i="4"/>
  <c r="K13" i="4"/>
  <c r="K12" i="4" s="1"/>
  <c r="K109" i="4"/>
  <c r="K115" i="4"/>
  <c r="K118" i="4"/>
  <c r="K124" i="4"/>
  <c r="K129" i="4"/>
  <c r="K131" i="4"/>
  <c r="K134" i="4"/>
  <c r="K136" i="4"/>
  <c r="K145" i="4"/>
  <c r="K143" i="4" s="1"/>
  <c r="K146" i="4"/>
  <c r="K147" i="4"/>
  <c r="K148" i="4"/>
  <c r="L13" i="4"/>
  <c r="L12" i="4" s="1"/>
  <c r="L109" i="4"/>
  <c r="L115" i="4"/>
  <c r="L118" i="4"/>
  <c r="L124" i="4"/>
  <c r="L129" i="4"/>
  <c r="L131" i="4"/>
  <c r="L134" i="4"/>
  <c r="L136" i="4"/>
  <c r="L145" i="4"/>
  <c r="L146" i="4"/>
  <c r="L147" i="4"/>
  <c r="L148" i="4"/>
  <c r="M13" i="4"/>
  <c r="M12" i="4" s="1"/>
  <c r="M109" i="4"/>
  <c r="M115" i="4"/>
  <c r="M118" i="4"/>
  <c r="M124" i="4"/>
  <c r="M129" i="4"/>
  <c r="M131" i="4"/>
  <c r="M134" i="4"/>
  <c r="M136" i="4"/>
  <c r="M145" i="4"/>
  <c r="M146" i="4"/>
  <c r="M147" i="4"/>
  <c r="M148" i="4"/>
  <c r="N13" i="4"/>
  <c r="N12" i="4" s="1"/>
  <c r="N109" i="4"/>
  <c r="N115" i="4"/>
  <c r="N118" i="4"/>
  <c r="N124" i="4"/>
  <c r="N129" i="4"/>
  <c r="N131" i="4"/>
  <c r="N134" i="4"/>
  <c r="N136" i="4"/>
  <c r="N145" i="4"/>
  <c r="N146" i="4"/>
  <c r="N143" i="4" s="1"/>
  <c r="N147" i="4"/>
  <c r="N148" i="4"/>
  <c r="O13" i="4"/>
  <c r="O12" i="4" s="1"/>
  <c r="O109" i="4"/>
  <c r="O115" i="4"/>
  <c r="O118" i="4"/>
  <c r="O124" i="4"/>
  <c r="O129" i="4"/>
  <c r="O131" i="4"/>
  <c r="O134" i="4"/>
  <c r="O136" i="4"/>
  <c r="O145" i="4"/>
  <c r="O146" i="4"/>
  <c r="O147" i="4"/>
  <c r="O148" i="4"/>
  <c r="P13" i="4"/>
  <c r="P12" i="4" s="1"/>
  <c r="P109" i="4"/>
  <c r="P115" i="4"/>
  <c r="P118" i="4"/>
  <c r="P124" i="4"/>
  <c r="P129" i="4"/>
  <c r="P131" i="4"/>
  <c r="P134" i="4"/>
  <c r="P136" i="4"/>
  <c r="P145" i="4"/>
  <c r="P146" i="4"/>
  <c r="P147" i="4"/>
  <c r="P148" i="4"/>
  <c r="Q13" i="4"/>
  <c r="Q12" i="4" s="1"/>
  <c r="Q109" i="4"/>
  <c r="Q115" i="4"/>
  <c r="Q118" i="4"/>
  <c r="Q124" i="4"/>
  <c r="Q129" i="4"/>
  <c r="Q131" i="4"/>
  <c r="Q134" i="4"/>
  <c r="Q136" i="4"/>
  <c r="Q145" i="4"/>
  <c r="Q146" i="4"/>
  <c r="Q147" i="4"/>
  <c r="Q148" i="4"/>
  <c r="R13" i="4"/>
  <c r="R12" i="4" s="1"/>
  <c r="R109" i="4"/>
  <c r="R115" i="4"/>
  <c r="R118" i="4"/>
  <c r="R124" i="4"/>
  <c r="R129" i="4"/>
  <c r="R131" i="4"/>
  <c r="R134" i="4"/>
  <c r="R136" i="4"/>
  <c r="R145" i="4"/>
  <c r="R146" i="4"/>
  <c r="R147" i="4"/>
  <c r="R148" i="4"/>
  <c r="S13" i="4"/>
  <c r="S12" i="4" s="1"/>
  <c r="S109" i="4"/>
  <c r="S115" i="4"/>
  <c r="S118" i="4"/>
  <c r="S124" i="4"/>
  <c r="S129" i="4"/>
  <c r="S131" i="4"/>
  <c r="S134" i="4"/>
  <c r="S136" i="4"/>
  <c r="S145" i="4"/>
  <c r="S146" i="4"/>
  <c r="S147" i="4"/>
  <c r="S148" i="4"/>
  <c r="T13" i="4"/>
  <c r="T12" i="4" s="1"/>
  <c r="T109" i="4"/>
  <c r="T115" i="4"/>
  <c r="T107" i="4"/>
  <c r="T118" i="4"/>
  <c r="T124" i="4"/>
  <c r="T129" i="4"/>
  <c r="T131" i="4"/>
  <c r="T134" i="4"/>
  <c r="T136" i="4"/>
  <c r="T145" i="4"/>
  <c r="T146" i="4"/>
  <c r="T147" i="4"/>
  <c r="T148" i="4"/>
  <c r="U13" i="4"/>
  <c r="U12" i="4" s="1"/>
  <c r="U109" i="4"/>
  <c r="U115" i="4"/>
  <c r="U118" i="4"/>
  <c r="U124" i="4"/>
  <c r="U129" i="4"/>
  <c r="U131" i="4"/>
  <c r="U134" i="4"/>
  <c r="U136" i="4"/>
  <c r="U145" i="4"/>
  <c r="U146" i="4"/>
  <c r="U147" i="4"/>
  <c r="U148" i="4"/>
  <c r="V13" i="4"/>
  <c r="V12" i="4" s="1"/>
  <c r="V109" i="4"/>
  <c r="V115" i="4"/>
  <c r="V118" i="4"/>
  <c r="V124" i="4"/>
  <c r="V129" i="4"/>
  <c r="V107" i="4"/>
  <c r="V131" i="4"/>
  <c r="V134" i="4"/>
  <c r="V136" i="4"/>
  <c r="V145" i="4"/>
  <c r="V146" i="4"/>
  <c r="V147" i="4"/>
  <c r="V148" i="4"/>
  <c r="W13" i="4"/>
  <c r="W12" i="4" s="1"/>
  <c r="W109" i="4"/>
  <c r="W115" i="4"/>
  <c r="W118" i="4"/>
  <c r="W124" i="4"/>
  <c r="W129" i="4"/>
  <c r="W131" i="4"/>
  <c r="W134" i="4"/>
  <c r="W136" i="4"/>
  <c r="W145" i="4"/>
  <c r="W146" i="4"/>
  <c r="W147" i="4"/>
  <c r="W143" i="4" s="1"/>
  <c r="W10" i="4" s="1"/>
  <c r="W148" i="4"/>
  <c r="X13" i="4"/>
  <c r="X12" i="4" s="1"/>
  <c r="X109" i="4"/>
  <c r="X115" i="4"/>
  <c r="X118" i="4"/>
  <c r="X124" i="4"/>
  <c r="X129" i="4"/>
  <c r="X107" i="4" s="1"/>
  <c r="X131" i="4"/>
  <c r="X134" i="4"/>
  <c r="X136" i="4"/>
  <c r="X145" i="4"/>
  <c r="X146" i="4"/>
  <c r="X147" i="4"/>
  <c r="X148" i="4"/>
  <c r="Y13" i="4"/>
  <c r="Y12" i="4" s="1"/>
  <c r="Y109" i="4"/>
  <c r="Y115" i="4"/>
  <c r="Y118" i="4"/>
  <c r="Y124" i="4"/>
  <c r="Y129" i="4"/>
  <c r="Y131" i="4"/>
  <c r="Y134" i="4"/>
  <c r="Y136" i="4"/>
  <c r="Y145" i="4"/>
  <c r="Y146" i="4"/>
  <c r="Y147" i="4"/>
  <c r="Y148" i="4"/>
  <c r="Z13" i="4"/>
  <c r="Z12" i="4" s="1"/>
  <c r="Z109" i="4"/>
  <c r="Z115" i="4"/>
  <c r="Z118" i="4"/>
  <c r="Z124" i="4"/>
  <c r="Z129" i="4"/>
  <c r="Z131" i="4"/>
  <c r="Z134" i="4"/>
  <c r="Z136" i="4"/>
  <c r="Z145" i="4"/>
  <c r="Z146" i="4"/>
  <c r="Z147" i="4"/>
  <c r="Z148" i="4"/>
  <c r="AA13" i="4"/>
  <c r="AA12" i="4" s="1"/>
  <c r="AA109" i="4"/>
  <c r="AA115" i="4"/>
  <c r="AA118" i="4"/>
  <c r="AA124" i="4"/>
  <c r="AA129" i="4"/>
  <c r="AA131" i="4"/>
  <c r="AA134" i="4"/>
  <c r="AA136" i="4"/>
  <c r="AA145" i="4"/>
  <c r="AA146" i="4"/>
  <c r="AA148" i="4"/>
  <c r="AB13" i="4"/>
  <c r="AB12" i="4" s="1"/>
  <c r="AB109" i="4"/>
  <c r="AB115" i="4"/>
  <c r="AB118" i="4"/>
  <c r="AB124" i="4"/>
  <c r="AB129" i="4"/>
  <c r="D129" i="4" s="1"/>
  <c r="AB131" i="4"/>
  <c r="AB134" i="4"/>
  <c r="AB136" i="4"/>
  <c r="AB145" i="4"/>
  <c r="AB146" i="4"/>
  <c r="AB148" i="4"/>
  <c r="AC13" i="4"/>
  <c r="AC12" i="4" s="1"/>
  <c r="AC109" i="4"/>
  <c r="AC115" i="4"/>
  <c r="AC118" i="4"/>
  <c r="AC124" i="4"/>
  <c r="AC129" i="4"/>
  <c r="AC131" i="4"/>
  <c r="AC134" i="4"/>
  <c r="AC136" i="4"/>
  <c r="AC145" i="4"/>
  <c r="AC146" i="4"/>
  <c r="AC148" i="4"/>
  <c r="AD13" i="4"/>
  <c r="AD12" i="4" s="1"/>
  <c r="AD109" i="4"/>
  <c r="AD115" i="4"/>
  <c r="AD118" i="4"/>
  <c r="AD124" i="4"/>
  <c r="AD129" i="4"/>
  <c r="AD131" i="4"/>
  <c r="AD134" i="4"/>
  <c r="AD136" i="4"/>
  <c r="AD145" i="4"/>
  <c r="AD146" i="4"/>
  <c r="AD148" i="4"/>
  <c r="AE13" i="4"/>
  <c r="AE12" i="4" s="1"/>
  <c r="AE109" i="4"/>
  <c r="AE115" i="4"/>
  <c r="AE118" i="4"/>
  <c r="AE124" i="4"/>
  <c r="AE129" i="4"/>
  <c r="AE131" i="4"/>
  <c r="AE134" i="4"/>
  <c r="AE136" i="4"/>
  <c r="AE145" i="4"/>
  <c r="AE146" i="4"/>
  <c r="AE147" i="4"/>
  <c r="AE148" i="4"/>
  <c r="AF13" i="4"/>
  <c r="AF12" i="4" s="1"/>
  <c r="AF109" i="4"/>
  <c r="AF115" i="4"/>
  <c r="AF118" i="4"/>
  <c r="AF124" i="4"/>
  <c r="AF129" i="4"/>
  <c r="AF131" i="4"/>
  <c r="AF134" i="4"/>
  <c r="AF136" i="4"/>
  <c r="AF145" i="4"/>
  <c r="AF146" i="4"/>
  <c r="AF143" i="4" s="1"/>
  <c r="AF147" i="4"/>
  <c r="AF148" i="4"/>
  <c r="AG13" i="4"/>
  <c r="AG12" i="4" s="1"/>
  <c r="AG109" i="4"/>
  <c r="AG115" i="4"/>
  <c r="AG118" i="4"/>
  <c r="AG124" i="4"/>
  <c r="AG129" i="4"/>
  <c r="AG131" i="4"/>
  <c r="AG134" i="4"/>
  <c r="AG136" i="4"/>
  <c r="AG145" i="4"/>
  <c r="AG146" i="4"/>
  <c r="AG147" i="4"/>
  <c r="AG148" i="4"/>
  <c r="AH13" i="4"/>
  <c r="AH12" i="4" s="1"/>
  <c r="AH109" i="4"/>
  <c r="AH115" i="4"/>
  <c r="AH118" i="4"/>
  <c r="AH124" i="4"/>
  <c r="AH129" i="4"/>
  <c r="AH131" i="4"/>
  <c r="AH134" i="4"/>
  <c r="AH136" i="4"/>
  <c r="AH145" i="4"/>
  <c r="AH146" i="4"/>
  <c r="AH147" i="4"/>
  <c r="AH148" i="4"/>
  <c r="AI13" i="4"/>
  <c r="AI12" i="4" s="1"/>
  <c r="AI109" i="4"/>
  <c r="AI115" i="4"/>
  <c r="AI118" i="4"/>
  <c r="AI124" i="4"/>
  <c r="AI129" i="4"/>
  <c r="AI131" i="4"/>
  <c r="AI134" i="4"/>
  <c r="AI136" i="4"/>
  <c r="AI145" i="4"/>
  <c r="AI146" i="4"/>
  <c r="AI147" i="4"/>
  <c r="AI148" i="4"/>
  <c r="E13" i="5"/>
  <c r="E12" i="5" s="1"/>
  <c r="E109" i="5"/>
  <c r="E115" i="5"/>
  <c r="E118" i="5"/>
  <c r="E124" i="5"/>
  <c r="E129" i="5"/>
  <c r="E131" i="5"/>
  <c r="E134" i="5"/>
  <c r="E136" i="5"/>
  <c r="E145" i="5"/>
  <c r="E146" i="5"/>
  <c r="E147" i="5"/>
  <c r="E148" i="5"/>
  <c r="F13" i="5"/>
  <c r="F12" i="5" s="1"/>
  <c r="F109" i="5"/>
  <c r="F115" i="5"/>
  <c r="F118" i="5"/>
  <c r="F124" i="5"/>
  <c r="F129" i="5"/>
  <c r="F131" i="5"/>
  <c r="F134" i="5"/>
  <c r="F136" i="5"/>
  <c r="F145" i="5"/>
  <c r="F143" i="5" s="1"/>
  <c r="F146" i="5"/>
  <c r="F147" i="5"/>
  <c r="F148" i="5"/>
  <c r="G13" i="5"/>
  <c r="G12" i="5" s="1"/>
  <c r="G109" i="5"/>
  <c r="G115" i="5"/>
  <c r="G118" i="5"/>
  <c r="G124" i="5"/>
  <c r="G129" i="5"/>
  <c r="G131" i="5"/>
  <c r="G134" i="5"/>
  <c r="G136" i="5"/>
  <c r="G145" i="5"/>
  <c r="G146" i="5"/>
  <c r="G147" i="5"/>
  <c r="G148" i="5"/>
  <c r="H13" i="5"/>
  <c r="H12" i="5" s="1"/>
  <c r="H109" i="5"/>
  <c r="H115" i="5"/>
  <c r="H118" i="5"/>
  <c r="H124" i="5"/>
  <c r="H129" i="5"/>
  <c r="H131" i="5"/>
  <c r="H134" i="5"/>
  <c r="H136" i="5"/>
  <c r="H145" i="5"/>
  <c r="H146" i="5"/>
  <c r="H147" i="5"/>
  <c r="H148" i="5"/>
  <c r="I13" i="5"/>
  <c r="I12" i="5" s="1"/>
  <c r="I109" i="5"/>
  <c r="I115" i="5"/>
  <c r="I118" i="5"/>
  <c r="I124" i="5"/>
  <c r="I129" i="5"/>
  <c r="I131" i="5"/>
  <c r="I134" i="5"/>
  <c r="I136" i="5"/>
  <c r="I145" i="5"/>
  <c r="I146" i="5"/>
  <c r="I143" i="5" s="1"/>
  <c r="I147" i="5"/>
  <c r="I148" i="5"/>
  <c r="J13" i="5"/>
  <c r="J12" i="5" s="1"/>
  <c r="J109" i="5"/>
  <c r="J115" i="5"/>
  <c r="J118" i="5"/>
  <c r="J124" i="5"/>
  <c r="J129" i="5"/>
  <c r="J131" i="5"/>
  <c r="J134" i="5"/>
  <c r="J136" i="5"/>
  <c r="J145" i="5"/>
  <c r="J146" i="5"/>
  <c r="J147" i="5"/>
  <c r="J148" i="5"/>
  <c r="K13" i="5"/>
  <c r="K12" i="5" s="1"/>
  <c r="K109" i="5"/>
  <c r="K115" i="5"/>
  <c r="K118" i="5"/>
  <c r="K124" i="5"/>
  <c r="K129" i="5"/>
  <c r="K131" i="5"/>
  <c r="K134" i="5"/>
  <c r="K136" i="5"/>
  <c r="K145" i="5"/>
  <c r="K146" i="5"/>
  <c r="K147" i="5"/>
  <c r="K148" i="5"/>
  <c r="L13" i="5"/>
  <c r="L12" i="5" s="1"/>
  <c r="L109" i="5"/>
  <c r="L115" i="5"/>
  <c r="L118" i="5"/>
  <c r="L124" i="5"/>
  <c r="L129" i="5"/>
  <c r="L131" i="5"/>
  <c r="L134" i="5"/>
  <c r="L136" i="5"/>
  <c r="L145" i="5"/>
  <c r="L146" i="5"/>
  <c r="L147" i="5"/>
  <c r="L143" i="5" s="1"/>
  <c r="L148" i="5"/>
  <c r="M13" i="5"/>
  <c r="M12" i="5" s="1"/>
  <c r="M109" i="5"/>
  <c r="M115" i="5"/>
  <c r="M118" i="5"/>
  <c r="M124" i="5"/>
  <c r="M129" i="5"/>
  <c r="M131" i="5"/>
  <c r="M134" i="5"/>
  <c r="M136" i="5"/>
  <c r="M145" i="5"/>
  <c r="M146" i="5"/>
  <c r="M147" i="5"/>
  <c r="M148" i="5"/>
  <c r="N13" i="5"/>
  <c r="N12" i="5" s="1"/>
  <c r="N109" i="5"/>
  <c r="N115" i="5"/>
  <c r="N118" i="5"/>
  <c r="N124" i="5"/>
  <c r="N129" i="5"/>
  <c r="N131" i="5"/>
  <c r="N134" i="5"/>
  <c r="N136" i="5"/>
  <c r="N145" i="5"/>
  <c r="N143" i="5" s="1"/>
  <c r="N146" i="5"/>
  <c r="N147" i="5"/>
  <c r="N148" i="5"/>
  <c r="O13" i="5"/>
  <c r="O12" i="5" s="1"/>
  <c r="O109" i="5"/>
  <c r="O115" i="5"/>
  <c r="D115" i="5" s="1"/>
  <c r="H16" i="17" s="1"/>
  <c r="O118" i="5"/>
  <c r="O124" i="5"/>
  <c r="O129" i="5"/>
  <c r="O131" i="5"/>
  <c r="O134" i="5"/>
  <c r="O136" i="5"/>
  <c r="O145" i="5"/>
  <c r="O146" i="5"/>
  <c r="O147" i="5"/>
  <c r="O148" i="5"/>
  <c r="P13" i="5"/>
  <c r="P12" i="5" s="1"/>
  <c r="P109" i="5"/>
  <c r="P115" i="5"/>
  <c r="P118" i="5"/>
  <c r="P124" i="5"/>
  <c r="P129" i="5"/>
  <c r="P131" i="5"/>
  <c r="P134" i="5"/>
  <c r="P136" i="5"/>
  <c r="P145" i="5"/>
  <c r="P146" i="5"/>
  <c r="P147" i="5"/>
  <c r="P148" i="5"/>
  <c r="Q13" i="5"/>
  <c r="Q12" i="5" s="1"/>
  <c r="Q109" i="5"/>
  <c r="Q115" i="5"/>
  <c r="Q118" i="5"/>
  <c r="Q124" i="5"/>
  <c r="Q129" i="5"/>
  <c r="Q131" i="5"/>
  <c r="Q134" i="5"/>
  <c r="Q136" i="5"/>
  <c r="Q145" i="5"/>
  <c r="Q146" i="5"/>
  <c r="Q143" i="5" s="1"/>
  <c r="Q147" i="5"/>
  <c r="Q148" i="5"/>
  <c r="R13" i="5"/>
  <c r="R12" i="5" s="1"/>
  <c r="R109" i="5"/>
  <c r="R115" i="5"/>
  <c r="R118" i="5"/>
  <c r="R124" i="5"/>
  <c r="R129" i="5"/>
  <c r="R131" i="5"/>
  <c r="R134" i="5"/>
  <c r="R136" i="5"/>
  <c r="R145" i="5"/>
  <c r="R146" i="5"/>
  <c r="R147" i="5"/>
  <c r="R148" i="5"/>
  <c r="S13" i="5"/>
  <c r="S12" i="5" s="1"/>
  <c r="S109" i="5"/>
  <c r="S115" i="5"/>
  <c r="S118" i="5"/>
  <c r="S124" i="5"/>
  <c r="S129" i="5"/>
  <c r="S131" i="5"/>
  <c r="S134" i="5"/>
  <c r="S136" i="5"/>
  <c r="S145" i="5"/>
  <c r="S146" i="5"/>
  <c r="S147" i="5"/>
  <c r="S148" i="5"/>
  <c r="T13" i="5"/>
  <c r="T12" i="5" s="1"/>
  <c r="T109" i="5"/>
  <c r="T115" i="5"/>
  <c r="T118" i="5"/>
  <c r="T124" i="5"/>
  <c r="T129" i="5"/>
  <c r="T131" i="5"/>
  <c r="T134" i="5"/>
  <c r="T136" i="5"/>
  <c r="T145" i="5"/>
  <c r="T146" i="5"/>
  <c r="T147" i="5"/>
  <c r="T148" i="5"/>
  <c r="U13" i="5"/>
  <c r="U12" i="5"/>
  <c r="U109" i="5"/>
  <c r="U115" i="5"/>
  <c r="U118" i="5"/>
  <c r="U124" i="5"/>
  <c r="U129" i="5"/>
  <c r="U131" i="5"/>
  <c r="U134" i="5"/>
  <c r="U136" i="5"/>
  <c r="U145" i="5"/>
  <c r="U146" i="5"/>
  <c r="U147" i="5"/>
  <c r="U148" i="5"/>
  <c r="V13" i="5"/>
  <c r="V12" i="5" s="1"/>
  <c r="V109" i="5"/>
  <c r="V115" i="5"/>
  <c r="V118" i="5"/>
  <c r="V124" i="5"/>
  <c r="D124" i="5" s="1"/>
  <c r="H25" i="17" s="1"/>
  <c r="V129" i="5"/>
  <c r="V131" i="5"/>
  <c r="V134" i="5"/>
  <c r="V136" i="5"/>
  <c r="V145" i="5"/>
  <c r="V146" i="5"/>
  <c r="V147" i="5"/>
  <c r="V148" i="5"/>
  <c r="W13" i="5"/>
  <c r="W12" i="5" s="1"/>
  <c r="W109" i="5"/>
  <c r="W115" i="5"/>
  <c r="W118" i="5"/>
  <c r="W124" i="5"/>
  <c r="W129" i="5"/>
  <c r="W131" i="5"/>
  <c r="W134" i="5"/>
  <c r="W136" i="5"/>
  <c r="W145" i="5"/>
  <c r="W146" i="5"/>
  <c r="W147" i="5"/>
  <c r="W143" i="5" s="1"/>
  <c r="W148" i="5"/>
  <c r="X13" i="5"/>
  <c r="X12" i="5" s="1"/>
  <c r="X109" i="5"/>
  <c r="X115" i="5"/>
  <c r="X118" i="5"/>
  <c r="X124" i="5"/>
  <c r="X129" i="5"/>
  <c r="X131" i="5"/>
  <c r="X134" i="5"/>
  <c r="X136" i="5"/>
  <c r="X145" i="5"/>
  <c r="X146" i="5"/>
  <c r="X147" i="5"/>
  <c r="X148" i="5"/>
  <c r="Y13" i="5"/>
  <c r="Y12" i="5" s="1"/>
  <c r="Y109" i="5"/>
  <c r="Y115" i="5"/>
  <c r="Y118" i="5"/>
  <c r="Y124" i="5"/>
  <c r="Y129" i="5"/>
  <c r="Y131" i="5"/>
  <c r="Y134" i="5"/>
  <c r="Y136" i="5"/>
  <c r="Y145" i="5"/>
  <c r="Y143" i="5" s="1"/>
  <c r="Y146" i="5"/>
  <c r="Y147" i="5"/>
  <c r="Y148" i="5"/>
  <c r="Z13" i="5"/>
  <c r="Z12" i="5" s="1"/>
  <c r="Z109" i="5"/>
  <c r="Z115" i="5"/>
  <c r="Z118" i="5"/>
  <c r="Z124" i="5"/>
  <c r="Z129" i="5"/>
  <c r="Z131" i="5"/>
  <c r="Z134" i="5"/>
  <c r="Z136" i="5"/>
  <c r="Z145" i="5"/>
  <c r="Z146" i="5"/>
  <c r="Z147" i="5"/>
  <c r="Z148" i="5"/>
  <c r="Z143" i="5" s="1"/>
  <c r="AA13" i="5"/>
  <c r="AA12" i="5" s="1"/>
  <c r="AA109" i="5"/>
  <c r="AA115" i="5"/>
  <c r="AA118" i="5"/>
  <c r="AA124" i="5"/>
  <c r="AA129" i="5"/>
  <c r="AA131" i="5"/>
  <c r="AA134" i="5"/>
  <c r="AA136" i="5"/>
  <c r="AA145" i="5"/>
  <c r="AA146" i="5"/>
  <c r="AA147" i="5"/>
  <c r="AA148" i="5"/>
  <c r="AB13" i="5"/>
  <c r="AB12" i="5" s="1"/>
  <c r="AB109" i="5"/>
  <c r="AB115" i="5"/>
  <c r="AB118" i="5"/>
  <c r="AB124" i="5"/>
  <c r="AB129" i="5"/>
  <c r="AB131" i="5"/>
  <c r="AB134" i="5"/>
  <c r="AB136" i="5"/>
  <c r="AB145" i="5"/>
  <c r="AB146" i="5"/>
  <c r="AB143" i="5" s="1"/>
  <c r="AB147" i="5"/>
  <c r="AB148" i="5"/>
  <c r="AC13" i="5"/>
  <c r="AC12" i="5" s="1"/>
  <c r="AC109" i="5"/>
  <c r="AC115" i="5"/>
  <c r="AC118" i="5"/>
  <c r="AC124" i="5"/>
  <c r="AC129" i="5"/>
  <c r="AC131" i="5"/>
  <c r="AC134" i="5"/>
  <c r="AC136" i="5"/>
  <c r="AC145" i="5"/>
  <c r="AC146" i="5"/>
  <c r="AC147" i="5"/>
  <c r="AC148" i="5"/>
  <c r="AD13" i="5"/>
  <c r="AD12" i="5" s="1"/>
  <c r="AD109" i="5"/>
  <c r="AD115" i="5"/>
  <c r="AD118" i="5"/>
  <c r="AD124" i="5"/>
  <c r="AD129" i="5"/>
  <c r="AD131" i="5"/>
  <c r="AD134" i="5"/>
  <c r="AD136" i="5"/>
  <c r="AD145" i="5"/>
  <c r="AD146" i="5"/>
  <c r="AD147" i="5"/>
  <c r="AD148" i="5"/>
  <c r="AE13" i="5"/>
  <c r="AE12" i="5" s="1"/>
  <c r="AE109" i="5"/>
  <c r="AE115" i="5"/>
  <c r="AE118" i="5"/>
  <c r="AE124" i="5"/>
  <c r="AE129" i="5"/>
  <c r="AE131" i="5"/>
  <c r="AE134" i="5"/>
  <c r="AE136" i="5"/>
  <c r="AE145" i="5"/>
  <c r="AE146" i="5"/>
  <c r="AE147" i="5"/>
  <c r="AE143" i="5" s="1"/>
  <c r="AE148" i="5"/>
  <c r="AF13" i="5"/>
  <c r="AF12" i="5" s="1"/>
  <c r="AF109" i="5"/>
  <c r="AF115" i="5"/>
  <c r="AF118" i="5"/>
  <c r="AF124" i="5"/>
  <c r="AF129" i="5"/>
  <c r="AF131" i="5"/>
  <c r="AF134" i="5"/>
  <c r="AF136" i="5"/>
  <c r="AF145" i="5"/>
  <c r="AF146" i="5"/>
  <c r="AF147" i="5"/>
  <c r="AF148" i="5"/>
  <c r="AG13" i="5"/>
  <c r="AG12" i="5" s="1"/>
  <c r="AG109" i="5"/>
  <c r="AG115" i="5"/>
  <c r="AG118" i="5"/>
  <c r="AG124" i="5"/>
  <c r="AG129" i="5"/>
  <c r="AG131" i="5"/>
  <c r="AG134" i="5"/>
  <c r="AG136" i="5"/>
  <c r="AG145" i="5"/>
  <c r="AG143" i="5" s="1"/>
  <c r="AG146" i="5"/>
  <c r="AG147" i="5"/>
  <c r="AG148" i="5"/>
  <c r="AH13" i="5"/>
  <c r="AH12" i="5" s="1"/>
  <c r="AH109" i="5"/>
  <c r="AH115" i="5"/>
  <c r="AH118" i="5"/>
  <c r="AH124" i="5"/>
  <c r="AH129" i="5"/>
  <c r="AH131" i="5"/>
  <c r="AH134" i="5"/>
  <c r="AH136" i="5"/>
  <c r="AH145" i="5"/>
  <c r="AH146" i="5"/>
  <c r="AH147" i="5"/>
  <c r="AH148" i="5"/>
  <c r="AH143" i="5" s="1"/>
  <c r="E13" i="6"/>
  <c r="E12" i="6"/>
  <c r="E109" i="6"/>
  <c r="E115" i="6"/>
  <c r="E118" i="6"/>
  <c r="E107" i="6" s="1"/>
  <c r="E124" i="6"/>
  <c r="E129" i="6"/>
  <c r="E131" i="6"/>
  <c r="E134" i="6"/>
  <c r="E136" i="6"/>
  <c r="E145" i="6"/>
  <c r="E146" i="6"/>
  <c r="E147" i="6"/>
  <c r="E148" i="6"/>
  <c r="F13" i="6"/>
  <c r="F12" i="6" s="1"/>
  <c r="F109" i="6"/>
  <c r="F115" i="6"/>
  <c r="D115" i="6" s="1"/>
  <c r="I16" i="17" s="1"/>
  <c r="F118" i="6"/>
  <c r="F124" i="6"/>
  <c r="F129" i="6"/>
  <c r="F131" i="6"/>
  <c r="F134" i="6"/>
  <c r="F136" i="6"/>
  <c r="F145" i="6"/>
  <c r="F143" i="6" s="1"/>
  <c r="F146" i="6"/>
  <c r="F147" i="6"/>
  <c r="F148" i="6"/>
  <c r="G13" i="6"/>
  <c r="G12" i="6" s="1"/>
  <c r="G109" i="6"/>
  <c r="G115" i="6"/>
  <c r="G118" i="6"/>
  <c r="G124" i="6"/>
  <c r="G129" i="6"/>
  <c r="G131" i="6"/>
  <c r="G134" i="6"/>
  <c r="G136" i="6"/>
  <c r="G145" i="6"/>
  <c r="G146" i="6"/>
  <c r="G147" i="6"/>
  <c r="G148" i="6"/>
  <c r="H13" i="6"/>
  <c r="H12" i="6" s="1"/>
  <c r="H109" i="6"/>
  <c r="H115" i="6"/>
  <c r="H118" i="6"/>
  <c r="H124" i="6"/>
  <c r="H129" i="6"/>
  <c r="H131" i="6"/>
  <c r="H134" i="6"/>
  <c r="H136" i="6"/>
  <c r="H145" i="6"/>
  <c r="H146" i="6"/>
  <c r="H147" i="6"/>
  <c r="H148" i="6"/>
  <c r="I13" i="6"/>
  <c r="I12" i="6" s="1"/>
  <c r="I109" i="6"/>
  <c r="I115" i="6"/>
  <c r="I118" i="6"/>
  <c r="I124" i="6"/>
  <c r="I129" i="6"/>
  <c r="I131" i="6"/>
  <c r="I134" i="6"/>
  <c r="I136" i="6"/>
  <c r="I145" i="6"/>
  <c r="I146" i="6"/>
  <c r="I147" i="6"/>
  <c r="I148" i="6"/>
  <c r="J13" i="6"/>
  <c r="J12" i="6" s="1"/>
  <c r="J109" i="6"/>
  <c r="J115" i="6"/>
  <c r="J118" i="6"/>
  <c r="J124" i="6"/>
  <c r="J129" i="6"/>
  <c r="J131" i="6"/>
  <c r="J134" i="6"/>
  <c r="J136" i="6"/>
  <c r="J145" i="6"/>
  <c r="J146" i="6"/>
  <c r="J147" i="6"/>
  <c r="J148" i="6"/>
  <c r="K13" i="6"/>
  <c r="K12" i="6" s="1"/>
  <c r="K109" i="6"/>
  <c r="K115" i="6"/>
  <c r="K118" i="6"/>
  <c r="K124" i="6"/>
  <c r="K129" i="6"/>
  <c r="K131" i="6"/>
  <c r="K134" i="6"/>
  <c r="K136" i="6"/>
  <c r="K145" i="6"/>
  <c r="K146" i="6"/>
  <c r="K147" i="6"/>
  <c r="K148" i="6"/>
  <c r="L13" i="6"/>
  <c r="L12" i="6" s="1"/>
  <c r="L109" i="6"/>
  <c r="L115" i="6"/>
  <c r="L118" i="6"/>
  <c r="L124" i="6"/>
  <c r="L129" i="6"/>
  <c r="L131" i="6"/>
  <c r="L134" i="6"/>
  <c r="L136" i="6"/>
  <c r="L145" i="6"/>
  <c r="L146" i="6"/>
  <c r="L147" i="6"/>
  <c r="L143" i="6" s="1"/>
  <c r="L148" i="6"/>
  <c r="M13" i="6"/>
  <c r="M12" i="6" s="1"/>
  <c r="M109" i="6"/>
  <c r="M115" i="6"/>
  <c r="M118" i="6"/>
  <c r="M124" i="6"/>
  <c r="M129" i="6"/>
  <c r="M131" i="6"/>
  <c r="M134" i="6"/>
  <c r="M136" i="6"/>
  <c r="M145" i="6"/>
  <c r="M146" i="6"/>
  <c r="M147" i="6"/>
  <c r="M148" i="6"/>
  <c r="N13" i="6"/>
  <c r="N12" i="6" s="1"/>
  <c r="N109" i="6"/>
  <c r="N115" i="6"/>
  <c r="N118" i="6"/>
  <c r="N124" i="6"/>
  <c r="N129" i="6"/>
  <c r="N131" i="6"/>
  <c r="N134" i="6"/>
  <c r="N136" i="6"/>
  <c r="N145" i="6"/>
  <c r="N146" i="6"/>
  <c r="N147" i="6"/>
  <c r="N148" i="6"/>
  <c r="O13" i="6"/>
  <c r="O12" i="6" s="1"/>
  <c r="O109" i="6"/>
  <c r="O115" i="6"/>
  <c r="O118" i="6"/>
  <c r="O124" i="6"/>
  <c r="O129" i="6"/>
  <c r="O131" i="6"/>
  <c r="O134" i="6"/>
  <c r="O136" i="6"/>
  <c r="O145" i="6"/>
  <c r="O146" i="6"/>
  <c r="O147" i="6"/>
  <c r="O148" i="6"/>
  <c r="P13" i="6"/>
  <c r="P12" i="6" s="1"/>
  <c r="P109" i="6"/>
  <c r="P115" i="6"/>
  <c r="P118" i="6"/>
  <c r="P124" i="6"/>
  <c r="P129" i="6"/>
  <c r="P131" i="6"/>
  <c r="P134" i="6"/>
  <c r="P136" i="6"/>
  <c r="P145" i="6"/>
  <c r="P146" i="6"/>
  <c r="P147" i="6"/>
  <c r="P148" i="6"/>
  <c r="Q13" i="6"/>
  <c r="Q12" i="6" s="1"/>
  <c r="Q109" i="6"/>
  <c r="Q115" i="6"/>
  <c r="Q118" i="6"/>
  <c r="Q124" i="6"/>
  <c r="Q129" i="6"/>
  <c r="Q131" i="6"/>
  <c r="Q134" i="6"/>
  <c r="Q136" i="6"/>
  <c r="Q145" i="6"/>
  <c r="Q146" i="6"/>
  <c r="Q143" i="6" s="1"/>
  <c r="Q147" i="6"/>
  <c r="Q148" i="6"/>
  <c r="R13" i="6"/>
  <c r="R12" i="6" s="1"/>
  <c r="R109" i="6"/>
  <c r="R107" i="6" s="1"/>
  <c r="R115" i="6"/>
  <c r="R118" i="6"/>
  <c r="R124" i="6"/>
  <c r="R129" i="6"/>
  <c r="R131" i="6"/>
  <c r="R134" i="6"/>
  <c r="R136" i="6"/>
  <c r="R145" i="6"/>
  <c r="R146" i="6"/>
  <c r="R147" i="6"/>
  <c r="R148" i="6"/>
  <c r="S13" i="6"/>
  <c r="S12" i="6" s="1"/>
  <c r="S109" i="6"/>
  <c r="S115" i="6"/>
  <c r="S118" i="6"/>
  <c r="S124" i="6"/>
  <c r="S129" i="6"/>
  <c r="S131" i="6"/>
  <c r="S107" i="6" s="1"/>
  <c r="S134" i="6"/>
  <c r="S136" i="6"/>
  <c r="S145" i="6"/>
  <c r="S146" i="6"/>
  <c r="S147" i="6"/>
  <c r="S148" i="6"/>
  <c r="T13" i="6"/>
  <c r="T12" i="6" s="1"/>
  <c r="T109" i="6"/>
  <c r="T115" i="6"/>
  <c r="T118" i="6"/>
  <c r="T124" i="6"/>
  <c r="T129" i="6"/>
  <c r="T131" i="6"/>
  <c r="T134" i="6"/>
  <c r="T136" i="6"/>
  <c r="T145" i="6"/>
  <c r="T146" i="6"/>
  <c r="T147" i="6"/>
  <c r="T143" i="6" s="1"/>
  <c r="T148" i="6"/>
  <c r="U13" i="6"/>
  <c r="U12" i="6" s="1"/>
  <c r="U109" i="6"/>
  <c r="U107" i="6" s="1"/>
  <c r="U115" i="6"/>
  <c r="U118" i="6"/>
  <c r="U124" i="6"/>
  <c r="U129" i="6"/>
  <c r="U131" i="6"/>
  <c r="U134" i="6"/>
  <c r="U136" i="6"/>
  <c r="U145" i="6"/>
  <c r="U146" i="6"/>
  <c r="U147" i="6"/>
  <c r="U148" i="6"/>
  <c r="V13" i="6"/>
  <c r="V12" i="6" s="1"/>
  <c r="V109" i="6"/>
  <c r="V115" i="6"/>
  <c r="V118" i="6"/>
  <c r="V124" i="6"/>
  <c r="V129" i="6"/>
  <c r="V131" i="6"/>
  <c r="V134" i="6"/>
  <c r="V136" i="6"/>
  <c r="V145" i="6"/>
  <c r="V143" i="6" s="1"/>
  <c r="V146" i="6"/>
  <c r="V147" i="6"/>
  <c r="V148" i="6"/>
  <c r="W13" i="6"/>
  <c r="W12" i="6" s="1"/>
  <c r="W109" i="6"/>
  <c r="W115" i="6"/>
  <c r="W118" i="6"/>
  <c r="W124" i="6"/>
  <c r="W129" i="6"/>
  <c r="W131" i="6"/>
  <c r="W134" i="6"/>
  <c r="W136" i="6"/>
  <c r="W145" i="6"/>
  <c r="W146" i="6"/>
  <c r="W147" i="6"/>
  <c r="W148" i="6"/>
  <c r="W143" i="6" s="1"/>
  <c r="X13" i="6"/>
  <c r="X12" i="6" s="1"/>
  <c r="X109" i="6"/>
  <c r="X115" i="6"/>
  <c r="X118" i="6"/>
  <c r="X124" i="6"/>
  <c r="X129" i="6"/>
  <c r="X131" i="6"/>
  <c r="X134" i="6"/>
  <c r="X136" i="6"/>
  <c r="X145" i="6"/>
  <c r="X146" i="6"/>
  <c r="X147" i="6"/>
  <c r="X148" i="6"/>
  <c r="Y13" i="6"/>
  <c r="Y12" i="6" s="1"/>
  <c r="Y109" i="6"/>
  <c r="Y115" i="6"/>
  <c r="Y118" i="6"/>
  <c r="Y124" i="6"/>
  <c r="Y129" i="6"/>
  <c r="Y131" i="6"/>
  <c r="Y134" i="6"/>
  <c r="Y136" i="6"/>
  <c r="Y145" i="6"/>
  <c r="Y146" i="6"/>
  <c r="Y147" i="6"/>
  <c r="Y148" i="6"/>
  <c r="Z13" i="6"/>
  <c r="Z12" i="6" s="1"/>
  <c r="Z109" i="6"/>
  <c r="Z115" i="6"/>
  <c r="Z118" i="6"/>
  <c r="Z124" i="6"/>
  <c r="Z129" i="6"/>
  <c r="Z131" i="6"/>
  <c r="Z134" i="6"/>
  <c r="Z136" i="6"/>
  <c r="Z145" i="6"/>
  <c r="Z146" i="6"/>
  <c r="Z147" i="6"/>
  <c r="Z148" i="6"/>
  <c r="AA13" i="6"/>
  <c r="AA12" i="6" s="1"/>
  <c r="AA109" i="6"/>
  <c r="AA115" i="6"/>
  <c r="AA118" i="6"/>
  <c r="AA124" i="6"/>
  <c r="AA107" i="6" s="1"/>
  <c r="AA129" i="6"/>
  <c r="AA131" i="6"/>
  <c r="AA134" i="6"/>
  <c r="AA136" i="6"/>
  <c r="AA145" i="6"/>
  <c r="AA146" i="6"/>
  <c r="AA147" i="6"/>
  <c r="AA148" i="6"/>
  <c r="AB13" i="6"/>
  <c r="AB12" i="6" s="1"/>
  <c r="AB109" i="6"/>
  <c r="AB115" i="6"/>
  <c r="AB118" i="6"/>
  <c r="AB124" i="6"/>
  <c r="AB129" i="6"/>
  <c r="AB131" i="6"/>
  <c r="AB134" i="6"/>
  <c r="AB136" i="6"/>
  <c r="AB145" i="6"/>
  <c r="AB146" i="6"/>
  <c r="AB147" i="6"/>
  <c r="AB143" i="6" s="1"/>
  <c r="AB148" i="6"/>
  <c r="AC13" i="6"/>
  <c r="AC12" i="6"/>
  <c r="AC109" i="6"/>
  <c r="AC115" i="6"/>
  <c r="AC118" i="6"/>
  <c r="AC124" i="6"/>
  <c r="AC129" i="6"/>
  <c r="AC131" i="6"/>
  <c r="AC134" i="6"/>
  <c r="AC136" i="6"/>
  <c r="AC145" i="6"/>
  <c r="AC146" i="6"/>
  <c r="AC147" i="6"/>
  <c r="AC148" i="6"/>
  <c r="AD13" i="6"/>
  <c r="AD12" i="6" s="1"/>
  <c r="AD109" i="6"/>
  <c r="AD115" i="6"/>
  <c r="AD118" i="6"/>
  <c r="AD124" i="6"/>
  <c r="AD129" i="6"/>
  <c r="AD131" i="6"/>
  <c r="AD134" i="6"/>
  <c r="AD136" i="6"/>
  <c r="AD145" i="6"/>
  <c r="AD146" i="6"/>
  <c r="AD147" i="6"/>
  <c r="AD148" i="6"/>
  <c r="AE13" i="6"/>
  <c r="AE12" i="6" s="1"/>
  <c r="AE109" i="6"/>
  <c r="AE115" i="6"/>
  <c r="AE118" i="6"/>
  <c r="AE124" i="6"/>
  <c r="AE129" i="6"/>
  <c r="AE131" i="6"/>
  <c r="AE134" i="6"/>
  <c r="AE136" i="6"/>
  <c r="AE145" i="6"/>
  <c r="AE146" i="6"/>
  <c r="AE147" i="6"/>
  <c r="AE143" i="6" s="1"/>
  <c r="AE148" i="6"/>
  <c r="AF13" i="6"/>
  <c r="AF12" i="6" s="1"/>
  <c r="AF109" i="6"/>
  <c r="AF115" i="6"/>
  <c r="AF118" i="6"/>
  <c r="AF124" i="6"/>
  <c r="AF129" i="6"/>
  <c r="AF131" i="6"/>
  <c r="AF134" i="6"/>
  <c r="AF136" i="6"/>
  <c r="AF145" i="6"/>
  <c r="AF146" i="6"/>
  <c r="AF147" i="6"/>
  <c r="AF148" i="6"/>
  <c r="AG13" i="6"/>
  <c r="AG12" i="6" s="1"/>
  <c r="AG109" i="6"/>
  <c r="AG107" i="6" s="1"/>
  <c r="AG115" i="6"/>
  <c r="AG118" i="6"/>
  <c r="AG124" i="6"/>
  <c r="AG129" i="6"/>
  <c r="AG131" i="6"/>
  <c r="AG134" i="6"/>
  <c r="AG136" i="6"/>
  <c r="AG145" i="6"/>
  <c r="AG146" i="6"/>
  <c r="AG147" i="6"/>
  <c r="AG148" i="6"/>
  <c r="AH13" i="6"/>
  <c r="AH12" i="6" s="1"/>
  <c r="AH109" i="6"/>
  <c r="AH115" i="6"/>
  <c r="AH118" i="6"/>
  <c r="AH124" i="6"/>
  <c r="AH129" i="6"/>
  <c r="AH131" i="6"/>
  <c r="AH134" i="6"/>
  <c r="AH136" i="6"/>
  <c r="AH145" i="6"/>
  <c r="AH146" i="6"/>
  <c r="AH147" i="6"/>
  <c r="AH148" i="6"/>
  <c r="AI13" i="6"/>
  <c r="AI12" i="6" s="1"/>
  <c r="AI109" i="6"/>
  <c r="AI115" i="6"/>
  <c r="AI118" i="6"/>
  <c r="AI124" i="6"/>
  <c r="AI129" i="6"/>
  <c r="AI131" i="6"/>
  <c r="AI134" i="6"/>
  <c r="AI136" i="6"/>
  <c r="AI145" i="6"/>
  <c r="AI146" i="6"/>
  <c r="AI147" i="6"/>
  <c r="AI148" i="6"/>
  <c r="E13" i="7"/>
  <c r="E12" i="7" s="1"/>
  <c r="E109" i="7"/>
  <c r="E115" i="7"/>
  <c r="E118" i="7"/>
  <c r="E124" i="7"/>
  <c r="E129" i="7"/>
  <c r="E131" i="7"/>
  <c r="E134" i="7"/>
  <c r="E136" i="7"/>
  <c r="E145" i="7"/>
  <c r="E146" i="7"/>
  <c r="E143" i="7" s="1"/>
  <c r="E147" i="7"/>
  <c r="E148" i="7"/>
  <c r="F13" i="7"/>
  <c r="F12" i="7" s="1"/>
  <c r="F109" i="7"/>
  <c r="F115" i="7"/>
  <c r="F118" i="7"/>
  <c r="F107" i="7" s="1"/>
  <c r="F124" i="7"/>
  <c r="F129" i="7"/>
  <c r="F131" i="7"/>
  <c r="F134" i="7"/>
  <c r="F136" i="7"/>
  <c r="F145" i="7"/>
  <c r="F146" i="7"/>
  <c r="F147" i="7"/>
  <c r="F148" i="7"/>
  <c r="G13" i="7"/>
  <c r="G12" i="7" s="1"/>
  <c r="G109" i="7"/>
  <c r="G115" i="7"/>
  <c r="G118" i="7"/>
  <c r="G124" i="7"/>
  <c r="G129" i="7"/>
  <c r="G131" i="7"/>
  <c r="G134" i="7"/>
  <c r="G136" i="7"/>
  <c r="G145" i="7"/>
  <c r="G146" i="7"/>
  <c r="G147" i="7"/>
  <c r="G148" i="7"/>
  <c r="H13" i="7"/>
  <c r="H12" i="7" s="1"/>
  <c r="H109" i="7"/>
  <c r="H115" i="7"/>
  <c r="H118" i="7"/>
  <c r="H124" i="7"/>
  <c r="H129" i="7"/>
  <c r="H131" i="7"/>
  <c r="H134" i="7"/>
  <c r="H136" i="7"/>
  <c r="H145" i="7"/>
  <c r="H146" i="7"/>
  <c r="H147" i="7"/>
  <c r="H143" i="7" s="1"/>
  <c r="H148" i="7"/>
  <c r="I13" i="7"/>
  <c r="I12" i="7" s="1"/>
  <c r="I109" i="7"/>
  <c r="I115" i="7"/>
  <c r="I118" i="7"/>
  <c r="I124" i="7"/>
  <c r="I129" i="7"/>
  <c r="I131" i="7"/>
  <c r="I134" i="7"/>
  <c r="I136" i="7"/>
  <c r="I145" i="7"/>
  <c r="I146" i="7"/>
  <c r="I147" i="7"/>
  <c r="I148" i="7"/>
  <c r="J13" i="7"/>
  <c r="J12" i="7" s="1"/>
  <c r="J109" i="7"/>
  <c r="J115" i="7"/>
  <c r="J118" i="7"/>
  <c r="J124" i="7"/>
  <c r="J107" i="7" s="1"/>
  <c r="J129" i="7"/>
  <c r="J131" i="7"/>
  <c r="J134" i="7"/>
  <c r="J136" i="7"/>
  <c r="J145" i="7"/>
  <c r="J143" i="7" s="1"/>
  <c r="J146" i="7"/>
  <c r="J147" i="7"/>
  <c r="J148" i="7"/>
  <c r="K13" i="7"/>
  <c r="K12" i="7" s="1"/>
  <c r="K109" i="7"/>
  <c r="K107" i="7" s="1"/>
  <c r="K115" i="7"/>
  <c r="K118" i="7"/>
  <c r="K124" i="7"/>
  <c r="K129" i="7"/>
  <c r="K131" i="7"/>
  <c r="K134" i="7"/>
  <c r="K136" i="7"/>
  <c r="K145" i="7"/>
  <c r="K146" i="7"/>
  <c r="K147" i="7"/>
  <c r="K148" i="7"/>
  <c r="K143" i="7" s="1"/>
  <c r="L13" i="7"/>
  <c r="L12" i="7" s="1"/>
  <c r="L109" i="7"/>
  <c r="L107" i="7"/>
  <c r="L115" i="7"/>
  <c r="L118" i="7"/>
  <c r="L124" i="7"/>
  <c r="L129" i="7"/>
  <c r="L131" i="7"/>
  <c r="L134" i="7"/>
  <c r="L136" i="7"/>
  <c r="L145" i="7"/>
  <c r="L146" i="7"/>
  <c r="L147" i="7"/>
  <c r="L148" i="7"/>
  <c r="M13" i="7"/>
  <c r="M12" i="7" s="1"/>
  <c r="M109" i="7"/>
  <c r="M115" i="7"/>
  <c r="M118" i="7"/>
  <c r="M124" i="7"/>
  <c r="M129" i="7"/>
  <c r="M131" i="7"/>
  <c r="M134" i="7"/>
  <c r="M136" i="7"/>
  <c r="M145" i="7"/>
  <c r="M146" i="7"/>
  <c r="M147" i="7"/>
  <c r="M148" i="7"/>
  <c r="N13" i="7"/>
  <c r="N12" i="7" s="1"/>
  <c r="N109" i="7"/>
  <c r="N115" i="7"/>
  <c r="N118" i="7"/>
  <c r="D118" i="7" s="1"/>
  <c r="J19" i="17" s="1"/>
  <c r="N124" i="7"/>
  <c r="D124" i="7" s="1"/>
  <c r="J25" i="17" s="1"/>
  <c r="N129" i="7"/>
  <c r="N131" i="7"/>
  <c r="N134" i="7"/>
  <c r="N136" i="7"/>
  <c r="N145" i="7"/>
  <c r="N146" i="7"/>
  <c r="N147" i="7"/>
  <c r="N148" i="7"/>
  <c r="N143" i="7" s="1"/>
  <c r="O13" i="7"/>
  <c r="O12" i="7" s="1"/>
  <c r="O109" i="7"/>
  <c r="O115" i="7"/>
  <c r="O118" i="7"/>
  <c r="O124" i="7"/>
  <c r="O129" i="7"/>
  <c r="O131" i="7"/>
  <c r="O134" i="7"/>
  <c r="O136" i="7"/>
  <c r="O145" i="7"/>
  <c r="O146" i="7"/>
  <c r="O147" i="7"/>
  <c r="O148" i="7"/>
  <c r="P13" i="7"/>
  <c r="P12" i="7" s="1"/>
  <c r="P109" i="7"/>
  <c r="P115" i="7"/>
  <c r="P118" i="7"/>
  <c r="P124" i="7"/>
  <c r="P129" i="7"/>
  <c r="P131" i="7"/>
  <c r="P134" i="7"/>
  <c r="P136" i="7"/>
  <c r="D136" i="7" s="1"/>
  <c r="J37" i="17" s="1"/>
  <c r="P145" i="7"/>
  <c r="P146" i="7"/>
  <c r="P143" i="7" s="1"/>
  <c r="P147" i="7"/>
  <c r="P148" i="7"/>
  <c r="Q13" i="7"/>
  <c r="Q12" i="7" s="1"/>
  <c r="Q109" i="7"/>
  <c r="Q115" i="7"/>
  <c r="Q118" i="7"/>
  <c r="Q124" i="7"/>
  <c r="Q129" i="7"/>
  <c r="Q107" i="7" s="1"/>
  <c r="Q131" i="7"/>
  <c r="Q134" i="7"/>
  <c r="Q136" i="7"/>
  <c r="Q145" i="7"/>
  <c r="Q146" i="7"/>
  <c r="Q147" i="7"/>
  <c r="Q148" i="7"/>
  <c r="R13" i="7"/>
  <c r="R12" i="7" s="1"/>
  <c r="R109" i="7"/>
  <c r="R115" i="7"/>
  <c r="R118" i="7"/>
  <c r="R124" i="7"/>
  <c r="R129" i="7"/>
  <c r="R131" i="7"/>
  <c r="R134" i="7"/>
  <c r="R136" i="7"/>
  <c r="R145" i="7"/>
  <c r="R146" i="7"/>
  <c r="R147" i="7"/>
  <c r="R148" i="7"/>
  <c r="S13" i="7"/>
  <c r="S12" i="7" s="1"/>
  <c r="S109" i="7"/>
  <c r="S115" i="7"/>
  <c r="S118" i="7"/>
  <c r="S124" i="7"/>
  <c r="S129" i="7"/>
  <c r="S131" i="7"/>
  <c r="S134" i="7"/>
  <c r="S136" i="7"/>
  <c r="S145" i="7"/>
  <c r="S146" i="7"/>
  <c r="S147" i="7"/>
  <c r="S143" i="7" s="1"/>
  <c r="S148" i="7"/>
  <c r="T13" i="7"/>
  <c r="T12" i="7" s="1"/>
  <c r="T109" i="7"/>
  <c r="T115" i="7"/>
  <c r="T118" i="7"/>
  <c r="T124" i="7"/>
  <c r="T129" i="7"/>
  <c r="T131" i="7"/>
  <c r="T134" i="7"/>
  <c r="T136" i="7"/>
  <c r="T145" i="7"/>
  <c r="T146" i="7"/>
  <c r="T147" i="7"/>
  <c r="T148" i="7"/>
  <c r="U13" i="7"/>
  <c r="U12" i="7" s="1"/>
  <c r="U109" i="7"/>
  <c r="U115" i="7"/>
  <c r="U118" i="7"/>
  <c r="U124" i="7"/>
  <c r="U107" i="7" s="1"/>
  <c r="U129" i="7"/>
  <c r="U131" i="7"/>
  <c r="U134" i="7"/>
  <c r="U136" i="7"/>
  <c r="U145" i="7"/>
  <c r="U146" i="7"/>
  <c r="U147" i="7"/>
  <c r="U148" i="7"/>
  <c r="V13" i="7"/>
  <c r="V12" i="7" s="1"/>
  <c r="V109" i="7"/>
  <c r="V115" i="7"/>
  <c r="V118" i="7"/>
  <c r="V124" i="7"/>
  <c r="V129" i="7"/>
  <c r="V131" i="7"/>
  <c r="V134" i="7"/>
  <c r="V136" i="7"/>
  <c r="V145" i="7"/>
  <c r="V146" i="7"/>
  <c r="V147" i="7"/>
  <c r="V148" i="7"/>
  <c r="V143" i="7" s="1"/>
  <c r="W13" i="7"/>
  <c r="W12" i="7" s="1"/>
  <c r="W109" i="7"/>
  <c r="W107" i="7" s="1"/>
  <c r="W115" i="7"/>
  <c r="W118" i="7"/>
  <c r="W124" i="7"/>
  <c r="W129" i="7"/>
  <c r="W131" i="7"/>
  <c r="W134" i="7"/>
  <c r="W136" i="7"/>
  <c r="W145" i="7"/>
  <c r="W146" i="7"/>
  <c r="W147" i="7"/>
  <c r="W148" i="7"/>
  <c r="X13" i="7"/>
  <c r="X12" i="7" s="1"/>
  <c r="X109" i="7"/>
  <c r="X115" i="7"/>
  <c r="X118" i="7"/>
  <c r="X124" i="7"/>
  <c r="X129" i="7"/>
  <c r="X131" i="7"/>
  <c r="X134" i="7"/>
  <c r="X136" i="7"/>
  <c r="X145" i="7"/>
  <c r="X146" i="7"/>
  <c r="X147" i="7"/>
  <c r="X148" i="7"/>
  <c r="Y13" i="7"/>
  <c r="Y12" i="7" s="1"/>
  <c r="Y109" i="7"/>
  <c r="Y107" i="7" s="1"/>
  <c r="Y115" i="7"/>
  <c r="Y118" i="7"/>
  <c r="Y124" i="7"/>
  <c r="Y129" i="7"/>
  <c r="Y131" i="7"/>
  <c r="Y134" i="7"/>
  <c r="Y136" i="7"/>
  <c r="Y145" i="7"/>
  <c r="Y146" i="7"/>
  <c r="Y147" i="7"/>
  <c r="Y148" i="7"/>
  <c r="Z13" i="7"/>
  <c r="Z12" i="7" s="1"/>
  <c r="Z109" i="7"/>
  <c r="Z115" i="7"/>
  <c r="Z118" i="7"/>
  <c r="Z124" i="7"/>
  <c r="Z107" i="7" s="1"/>
  <c r="Z129" i="7"/>
  <c r="Z131" i="7"/>
  <c r="Z134" i="7"/>
  <c r="Z136" i="7"/>
  <c r="Z145" i="7"/>
  <c r="Z146" i="7"/>
  <c r="Z147" i="7"/>
  <c r="Z148" i="7"/>
  <c r="AA13" i="7"/>
  <c r="AA12" i="7" s="1"/>
  <c r="AA109" i="7"/>
  <c r="AA115" i="7"/>
  <c r="AA118" i="7"/>
  <c r="AA124" i="7"/>
  <c r="AA129" i="7"/>
  <c r="AA131" i="7"/>
  <c r="AA134" i="7"/>
  <c r="AA136" i="7"/>
  <c r="AA145" i="7"/>
  <c r="AA146" i="7"/>
  <c r="AA147" i="7"/>
  <c r="AA148" i="7"/>
  <c r="AB13" i="7"/>
  <c r="AB12" i="7" s="1"/>
  <c r="AB109" i="7"/>
  <c r="AB115" i="7"/>
  <c r="AB118" i="7"/>
  <c r="AB124" i="7"/>
  <c r="AB129" i="7"/>
  <c r="AB131" i="7"/>
  <c r="AB134" i="7"/>
  <c r="AB136" i="7"/>
  <c r="AB145" i="7"/>
  <c r="AB146" i="7"/>
  <c r="AB147" i="7"/>
  <c r="AB148" i="7"/>
  <c r="AC13" i="7"/>
  <c r="AC12" i="7" s="1"/>
  <c r="AC109" i="7"/>
  <c r="AC115" i="7"/>
  <c r="AC118" i="7"/>
  <c r="AC124" i="7"/>
  <c r="AC129" i="7"/>
  <c r="AC131" i="7"/>
  <c r="AC134" i="7"/>
  <c r="AC136" i="7"/>
  <c r="AC145" i="7"/>
  <c r="AC146" i="7"/>
  <c r="AC147" i="7"/>
  <c r="AC148" i="7"/>
  <c r="AD13" i="7"/>
  <c r="AD12" i="7" s="1"/>
  <c r="AD109" i="7"/>
  <c r="AD115" i="7"/>
  <c r="D115" i="7" s="1"/>
  <c r="AD118" i="7"/>
  <c r="AD124" i="7"/>
  <c r="AD129" i="7"/>
  <c r="AD131" i="7"/>
  <c r="AD134" i="7"/>
  <c r="AD136" i="7"/>
  <c r="AD145" i="7"/>
  <c r="AD146" i="7"/>
  <c r="AD147" i="7"/>
  <c r="AD148" i="7"/>
  <c r="AE13" i="7"/>
  <c r="AE12" i="7" s="1"/>
  <c r="AE109" i="7"/>
  <c r="AE115" i="7"/>
  <c r="AE118" i="7"/>
  <c r="AE124" i="7"/>
  <c r="AE129" i="7"/>
  <c r="AE131" i="7"/>
  <c r="AE134" i="7"/>
  <c r="AE136" i="7"/>
  <c r="AE145" i="7"/>
  <c r="AE146" i="7"/>
  <c r="AE147" i="7"/>
  <c r="AE148" i="7"/>
  <c r="AF13" i="7"/>
  <c r="AF12" i="7"/>
  <c r="AF109" i="7"/>
  <c r="AF115" i="7"/>
  <c r="AF118" i="7"/>
  <c r="AF124" i="7"/>
  <c r="AF129" i="7"/>
  <c r="AF131" i="7"/>
  <c r="AF134" i="7"/>
  <c r="D134" i="7" s="1"/>
  <c r="J35" i="17" s="1"/>
  <c r="AF136" i="7"/>
  <c r="AF145" i="7"/>
  <c r="AF146" i="7"/>
  <c r="AF147" i="7"/>
  <c r="AF148" i="7"/>
  <c r="AG13" i="7"/>
  <c r="AG12" i="7" s="1"/>
  <c r="AG109" i="7"/>
  <c r="AG115" i="7"/>
  <c r="AG118" i="7"/>
  <c r="AG124" i="7"/>
  <c r="AG129" i="7"/>
  <c r="AG131" i="7"/>
  <c r="AG134" i="7"/>
  <c r="AG136" i="7"/>
  <c r="AG145" i="7"/>
  <c r="AG146" i="7"/>
  <c r="AG147" i="7"/>
  <c r="AG148" i="7"/>
  <c r="AG143" i="7" s="1"/>
  <c r="AH13" i="7"/>
  <c r="AH12" i="7" s="1"/>
  <c r="AH109" i="7"/>
  <c r="AH115" i="7"/>
  <c r="AH118" i="7"/>
  <c r="AH124" i="7"/>
  <c r="AH129" i="7"/>
  <c r="AH131" i="7"/>
  <c r="AH134" i="7"/>
  <c r="AH136" i="7"/>
  <c r="AH145" i="7"/>
  <c r="AH146" i="7"/>
  <c r="AH147" i="7"/>
  <c r="AH148" i="7"/>
  <c r="E13" i="8"/>
  <c r="E12" i="8" s="1"/>
  <c r="E109" i="8"/>
  <c r="E115" i="8"/>
  <c r="E118" i="8"/>
  <c r="E124" i="8"/>
  <c r="E129" i="8"/>
  <c r="E131" i="8"/>
  <c r="E107" i="8" s="1"/>
  <c r="E134" i="8"/>
  <c r="E136" i="8"/>
  <c r="E145" i="8"/>
  <c r="E146" i="8"/>
  <c r="E147" i="8"/>
  <c r="E148" i="8"/>
  <c r="F13" i="8"/>
  <c r="F12" i="8" s="1"/>
  <c r="F109" i="8"/>
  <c r="F115" i="8"/>
  <c r="F118" i="8"/>
  <c r="F124" i="8"/>
  <c r="F129" i="8"/>
  <c r="F131" i="8"/>
  <c r="F134" i="8"/>
  <c r="F136" i="8"/>
  <c r="F145" i="8"/>
  <c r="F146" i="8"/>
  <c r="F147" i="8"/>
  <c r="F148" i="8"/>
  <c r="G13" i="8"/>
  <c r="G12" i="8" s="1"/>
  <c r="G109" i="8"/>
  <c r="G107" i="8" s="1"/>
  <c r="G115" i="8"/>
  <c r="G118" i="8"/>
  <c r="G124" i="8"/>
  <c r="G129" i="8"/>
  <c r="G131" i="8"/>
  <c r="G134" i="8"/>
  <c r="G136" i="8"/>
  <c r="G145" i="8"/>
  <c r="G146" i="8"/>
  <c r="G147" i="8"/>
  <c r="G148" i="8"/>
  <c r="H13" i="8"/>
  <c r="H12" i="8" s="1"/>
  <c r="H109" i="8"/>
  <c r="H107" i="8" s="1"/>
  <c r="H115" i="8"/>
  <c r="H118" i="8"/>
  <c r="H124" i="8"/>
  <c r="H129" i="8"/>
  <c r="H131" i="8"/>
  <c r="H134" i="8"/>
  <c r="H136" i="8"/>
  <c r="H145" i="8"/>
  <c r="H146" i="8"/>
  <c r="H147" i="8"/>
  <c r="H148" i="8"/>
  <c r="I13" i="8"/>
  <c r="I12" i="8" s="1"/>
  <c r="I109" i="8"/>
  <c r="I115" i="8"/>
  <c r="I118" i="8"/>
  <c r="I124" i="8"/>
  <c r="I129" i="8"/>
  <c r="I131" i="8"/>
  <c r="I134" i="8"/>
  <c r="I136" i="8"/>
  <c r="I145" i="8"/>
  <c r="I146" i="8"/>
  <c r="I147" i="8"/>
  <c r="I148" i="8"/>
  <c r="J13" i="8"/>
  <c r="J12" i="8" s="1"/>
  <c r="J109" i="8"/>
  <c r="J115" i="8"/>
  <c r="J118" i="8"/>
  <c r="J124" i="8"/>
  <c r="J129" i="8"/>
  <c r="J131" i="8"/>
  <c r="J134" i="8"/>
  <c r="J136" i="8"/>
  <c r="J145" i="8"/>
  <c r="J146" i="8"/>
  <c r="J147" i="8"/>
  <c r="J148" i="8"/>
  <c r="K13" i="8"/>
  <c r="K12" i="8" s="1"/>
  <c r="K109" i="8"/>
  <c r="K115" i="8"/>
  <c r="K118" i="8"/>
  <c r="K107" i="8" s="1"/>
  <c r="K124" i="8"/>
  <c r="K129" i="8"/>
  <c r="K131" i="8"/>
  <c r="K134" i="8"/>
  <c r="K136" i="8"/>
  <c r="K145" i="8"/>
  <c r="K146" i="8"/>
  <c r="K147" i="8"/>
  <c r="K148" i="8"/>
  <c r="L13" i="8"/>
  <c r="L12" i="8" s="1"/>
  <c r="L109" i="8"/>
  <c r="L115" i="8"/>
  <c r="L118" i="8"/>
  <c r="L124" i="8"/>
  <c r="L129" i="8"/>
  <c r="L131" i="8"/>
  <c r="L134" i="8"/>
  <c r="L136" i="8"/>
  <c r="L145" i="8"/>
  <c r="L146" i="8"/>
  <c r="L147" i="8"/>
  <c r="L148" i="8"/>
  <c r="M13" i="8"/>
  <c r="M12" i="8" s="1"/>
  <c r="M109" i="8"/>
  <c r="M115" i="8"/>
  <c r="M118" i="8"/>
  <c r="M124" i="8"/>
  <c r="M129" i="8"/>
  <c r="M131" i="8"/>
  <c r="M134" i="8"/>
  <c r="M136" i="8"/>
  <c r="M145" i="8"/>
  <c r="M146" i="8"/>
  <c r="M147" i="8"/>
  <c r="M148" i="8"/>
  <c r="N13" i="8"/>
  <c r="N12" i="8" s="1"/>
  <c r="N109" i="8"/>
  <c r="N115" i="8"/>
  <c r="N118" i="8"/>
  <c r="N124" i="8"/>
  <c r="N129" i="8"/>
  <c r="N131" i="8"/>
  <c r="N134" i="8"/>
  <c r="N136" i="8"/>
  <c r="N145" i="8"/>
  <c r="N146" i="8"/>
  <c r="N147" i="8"/>
  <c r="N148" i="8"/>
  <c r="O13" i="8"/>
  <c r="O12" i="8" s="1"/>
  <c r="O109" i="8"/>
  <c r="O115" i="8"/>
  <c r="O118" i="8"/>
  <c r="O124" i="8"/>
  <c r="O129" i="8"/>
  <c r="O107" i="8" s="1"/>
  <c r="O131" i="8"/>
  <c r="O134" i="8"/>
  <c r="O136" i="8"/>
  <c r="O145" i="8"/>
  <c r="O146" i="8"/>
  <c r="O147" i="8"/>
  <c r="O148" i="8"/>
  <c r="P13" i="8"/>
  <c r="P12" i="8" s="1"/>
  <c r="P109" i="8"/>
  <c r="P115" i="8"/>
  <c r="P107" i="8" s="1"/>
  <c r="P118" i="8"/>
  <c r="P124" i="8"/>
  <c r="P129" i="8"/>
  <c r="P131" i="8"/>
  <c r="P134" i="8"/>
  <c r="P136" i="8"/>
  <c r="P145" i="8"/>
  <c r="P146" i="8"/>
  <c r="P147" i="8"/>
  <c r="P148" i="8"/>
  <c r="Q13" i="8"/>
  <c r="Q12" i="8" s="1"/>
  <c r="Q109" i="8"/>
  <c r="Q107" i="8" s="1"/>
  <c r="Q115" i="8"/>
  <c r="Q118" i="8"/>
  <c r="Q124" i="8"/>
  <c r="Q129" i="8"/>
  <c r="Q131" i="8"/>
  <c r="Q134" i="8"/>
  <c r="Q136" i="8"/>
  <c r="Q145" i="8"/>
  <c r="Q146" i="8"/>
  <c r="Q147" i="8"/>
  <c r="Q148" i="8"/>
  <c r="R13" i="8"/>
  <c r="R12" i="8"/>
  <c r="R109" i="8"/>
  <c r="R115" i="8"/>
  <c r="R118" i="8"/>
  <c r="R124" i="8"/>
  <c r="R129" i="8"/>
  <c r="R131" i="8"/>
  <c r="R134" i="8"/>
  <c r="R136" i="8"/>
  <c r="R145" i="8"/>
  <c r="R146" i="8"/>
  <c r="R147" i="8"/>
  <c r="R148" i="8"/>
  <c r="S13" i="8"/>
  <c r="S12" i="8"/>
  <c r="S109" i="8"/>
  <c r="S107" i="8" s="1"/>
  <c r="S115" i="8"/>
  <c r="S118" i="8"/>
  <c r="S124" i="8"/>
  <c r="S129" i="8"/>
  <c r="S131" i="8"/>
  <c r="S134" i="8"/>
  <c r="S136" i="8"/>
  <c r="S145" i="8"/>
  <c r="S146" i="8"/>
  <c r="S147" i="8"/>
  <c r="S148" i="8"/>
  <c r="T13" i="8"/>
  <c r="T12" i="8" s="1"/>
  <c r="T109" i="8"/>
  <c r="T115" i="8"/>
  <c r="T118" i="8"/>
  <c r="T124" i="8"/>
  <c r="T129" i="8"/>
  <c r="T131" i="8"/>
  <c r="T134" i="8"/>
  <c r="T136" i="8"/>
  <c r="T145" i="8"/>
  <c r="T146" i="8"/>
  <c r="T147" i="8"/>
  <c r="T148" i="8"/>
  <c r="U13" i="8"/>
  <c r="U12" i="8" s="1"/>
  <c r="U109" i="8"/>
  <c r="U115" i="8"/>
  <c r="U118" i="8"/>
  <c r="U107" i="8" s="1"/>
  <c r="U124" i="8"/>
  <c r="U129" i="8"/>
  <c r="U131" i="8"/>
  <c r="U134" i="8"/>
  <c r="U136" i="8"/>
  <c r="U145" i="8"/>
  <c r="U146" i="8"/>
  <c r="U147" i="8"/>
  <c r="U148" i="8"/>
  <c r="V13" i="8"/>
  <c r="V12" i="8" s="1"/>
  <c r="V109" i="8"/>
  <c r="V115" i="8"/>
  <c r="V118" i="8"/>
  <c r="V124" i="8"/>
  <c r="V129" i="8"/>
  <c r="V131" i="8"/>
  <c r="V134" i="8"/>
  <c r="V136" i="8"/>
  <c r="V145" i="8"/>
  <c r="V146" i="8"/>
  <c r="V147" i="8"/>
  <c r="V143" i="8" s="1"/>
  <c r="V148" i="8"/>
  <c r="W13" i="8"/>
  <c r="W12" i="8" s="1"/>
  <c r="W109" i="8"/>
  <c r="W115" i="8"/>
  <c r="W118" i="8"/>
  <c r="W124" i="8"/>
  <c r="W129" i="8"/>
  <c r="W131" i="8"/>
  <c r="W134" i="8"/>
  <c r="W136" i="8"/>
  <c r="W145" i="8"/>
  <c r="W146" i="8"/>
  <c r="W147" i="8"/>
  <c r="W148" i="8"/>
  <c r="X13" i="8"/>
  <c r="X12" i="8" s="1"/>
  <c r="X109" i="8"/>
  <c r="X115" i="8"/>
  <c r="X118" i="8"/>
  <c r="X124" i="8"/>
  <c r="X129" i="8"/>
  <c r="X131" i="8"/>
  <c r="X134" i="8"/>
  <c r="X136" i="8"/>
  <c r="X145" i="8"/>
  <c r="X146" i="8"/>
  <c r="X147" i="8"/>
  <c r="X148" i="8"/>
  <c r="Y13" i="8"/>
  <c r="Y12" i="8" s="1"/>
  <c r="Y109" i="8"/>
  <c r="Y115" i="8"/>
  <c r="Y118" i="8"/>
  <c r="Y124" i="8"/>
  <c r="Y129" i="8"/>
  <c r="Y131" i="8"/>
  <c r="Y134" i="8"/>
  <c r="Y136" i="8"/>
  <c r="Y145" i="8"/>
  <c r="Y146" i="8"/>
  <c r="Y147" i="8"/>
  <c r="Y148" i="8"/>
  <c r="Z13" i="8"/>
  <c r="Z12" i="8" s="1"/>
  <c r="Z109" i="8"/>
  <c r="Z115" i="8"/>
  <c r="Z118" i="8"/>
  <c r="Z124" i="8"/>
  <c r="Z129" i="8"/>
  <c r="Z131" i="8"/>
  <c r="Z134" i="8"/>
  <c r="Z136" i="8"/>
  <c r="Z145" i="8"/>
  <c r="Z146" i="8"/>
  <c r="Z147" i="8"/>
  <c r="Z148" i="8"/>
  <c r="AA13" i="8"/>
  <c r="AA12" i="8"/>
  <c r="AA109" i="8"/>
  <c r="AA107" i="8"/>
  <c r="AA115" i="8"/>
  <c r="AA118" i="8"/>
  <c r="AA124" i="8"/>
  <c r="AA129" i="8"/>
  <c r="AA131" i="8"/>
  <c r="AA134" i="8"/>
  <c r="AA136" i="8"/>
  <c r="AA145" i="8"/>
  <c r="AA146" i="8"/>
  <c r="AA147" i="8"/>
  <c r="AA148" i="8"/>
  <c r="AB13" i="8"/>
  <c r="AB12" i="8" s="1"/>
  <c r="AB109" i="8"/>
  <c r="AB115" i="8"/>
  <c r="AB118" i="8"/>
  <c r="AB124" i="8"/>
  <c r="AB129" i="8"/>
  <c r="AB131" i="8"/>
  <c r="AB134" i="8"/>
  <c r="AB136" i="8"/>
  <c r="AB145" i="8"/>
  <c r="AB146" i="8"/>
  <c r="AB147" i="8"/>
  <c r="AB143" i="8" s="1"/>
  <c r="AB148" i="8"/>
  <c r="AC13" i="8"/>
  <c r="AC12" i="8" s="1"/>
  <c r="AC109" i="8"/>
  <c r="AC115" i="8"/>
  <c r="AC118" i="8"/>
  <c r="AC124" i="8"/>
  <c r="AC129" i="8"/>
  <c r="AC131" i="8"/>
  <c r="AC134" i="8"/>
  <c r="AC136" i="8"/>
  <c r="AC145" i="8"/>
  <c r="AC146" i="8"/>
  <c r="AC147" i="8"/>
  <c r="AC148" i="8"/>
  <c r="AD13" i="8"/>
  <c r="AD12" i="8" s="1"/>
  <c r="AD109" i="8"/>
  <c r="AD115" i="8"/>
  <c r="AD118" i="8"/>
  <c r="AD124" i="8"/>
  <c r="AD129" i="8"/>
  <c r="AD131" i="8"/>
  <c r="AD134" i="8"/>
  <c r="AD136" i="8"/>
  <c r="AD145" i="8"/>
  <c r="AD146" i="8"/>
  <c r="AD147" i="8"/>
  <c r="AD148" i="8"/>
  <c r="AE13" i="8"/>
  <c r="AE12" i="8" s="1"/>
  <c r="AE109" i="8"/>
  <c r="AE115" i="8"/>
  <c r="AE118" i="8"/>
  <c r="AE124" i="8"/>
  <c r="AE129" i="8"/>
  <c r="AE131" i="8"/>
  <c r="AE134" i="8"/>
  <c r="AE136" i="8"/>
  <c r="AE145" i="8"/>
  <c r="AE146" i="8"/>
  <c r="AE147" i="8"/>
  <c r="AE148" i="8"/>
  <c r="AE143" i="8" s="1"/>
  <c r="AF13" i="8"/>
  <c r="AF12" i="8" s="1"/>
  <c r="AF109" i="8"/>
  <c r="AF115" i="8"/>
  <c r="AF118" i="8"/>
  <c r="AF124" i="8"/>
  <c r="AF129" i="8"/>
  <c r="AF131" i="8"/>
  <c r="AF134" i="8"/>
  <c r="AF136" i="8"/>
  <c r="AF145" i="8"/>
  <c r="AF146" i="8"/>
  <c r="AF147" i="8"/>
  <c r="AF148" i="8"/>
  <c r="AG13" i="8"/>
  <c r="AG12" i="8" s="1"/>
  <c r="AG109" i="8"/>
  <c r="AG115" i="8"/>
  <c r="AG118" i="8"/>
  <c r="AG124" i="8"/>
  <c r="AG129" i="8"/>
  <c r="AG131" i="8"/>
  <c r="AG134" i="8"/>
  <c r="AG136" i="8"/>
  <c r="AG145" i="8"/>
  <c r="AG146" i="8"/>
  <c r="AG147" i="8"/>
  <c r="AG148" i="8"/>
  <c r="AH13" i="8"/>
  <c r="AH12" i="8" s="1"/>
  <c r="AH109" i="8"/>
  <c r="AH115" i="8"/>
  <c r="AH118" i="8"/>
  <c r="AH124" i="8"/>
  <c r="AH129" i="8"/>
  <c r="AH131" i="8"/>
  <c r="AH134" i="8"/>
  <c r="AH136" i="8"/>
  <c r="AH145" i="8"/>
  <c r="AH146" i="8"/>
  <c r="AH147" i="8"/>
  <c r="AH148" i="8"/>
  <c r="AI13" i="8"/>
  <c r="AI12" i="8"/>
  <c r="AI109" i="8"/>
  <c r="AI115" i="8"/>
  <c r="AI118" i="8"/>
  <c r="AI124" i="8"/>
  <c r="AI129" i="8"/>
  <c r="AI131" i="8"/>
  <c r="AI134" i="8"/>
  <c r="AI136" i="8"/>
  <c r="AI145" i="8"/>
  <c r="AI146" i="8"/>
  <c r="AI147" i="8"/>
  <c r="AI148" i="8"/>
  <c r="E13" i="9"/>
  <c r="E12" i="9" s="1"/>
  <c r="E109" i="9"/>
  <c r="E115" i="9"/>
  <c r="E118" i="9"/>
  <c r="E124" i="9"/>
  <c r="E129" i="9"/>
  <c r="E131" i="9"/>
  <c r="E134" i="9"/>
  <c r="E136" i="9"/>
  <c r="E145" i="9"/>
  <c r="E146" i="9"/>
  <c r="E147" i="9"/>
  <c r="E148" i="9"/>
  <c r="F13" i="9"/>
  <c r="F12" i="9" s="1"/>
  <c r="F109" i="9"/>
  <c r="F115" i="9"/>
  <c r="F118" i="9"/>
  <c r="F124" i="9"/>
  <c r="F107" i="9" s="1"/>
  <c r="F129" i="9"/>
  <c r="F131" i="9"/>
  <c r="F134" i="9"/>
  <c r="F136" i="9"/>
  <c r="F145" i="9"/>
  <c r="F146" i="9"/>
  <c r="F147" i="9"/>
  <c r="F148" i="9"/>
  <c r="G13" i="9"/>
  <c r="G12" i="9" s="1"/>
  <c r="G109" i="9"/>
  <c r="G115" i="9"/>
  <c r="G118" i="9"/>
  <c r="G124" i="9"/>
  <c r="G129" i="9"/>
  <c r="G131" i="9"/>
  <c r="G134" i="9"/>
  <c r="G136" i="9"/>
  <c r="G145" i="9"/>
  <c r="G146" i="9"/>
  <c r="G147" i="9"/>
  <c r="G148" i="9"/>
  <c r="H13" i="9"/>
  <c r="H12" i="9" s="1"/>
  <c r="H109" i="9"/>
  <c r="H115" i="9"/>
  <c r="H118" i="9"/>
  <c r="H124" i="9"/>
  <c r="H129" i="9"/>
  <c r="H131" i="9"/>
  <c r="H134" i="9"/>
  <c r="H136" i="9"/>
  <c r="H107" i="9" s="1"/>
  <c r="H145" i="9"/>
  <c r="H146" i="9"/>
  <c r="H147" i="9"/>
  <c r="H143" i="9" s="1"/>
  <c r="H148" i="9"/>
  <c r="I13" i="9"/>
  <c r="I12" i="9" s="1"/>
  <c r="I109" i="9"/>
  <c r="I115" i="9"/>
  <c r="I107" i="9" s="1"/>
  <c r="I118" i="9"/>
  <c r="I124" i="9"/>
  <c r="I129" i="9"/>
  <c r="I131" i="9"/>
  <c r="I134" i="9"/>
  <c r="I136" i="9"/>
  <c r="I145" i="9"/>
  <c r="I146" i="9"/>
  <c r="I147" i="9"/>
  <c r="I148" i="9"/>
  <c r="J13" i="9"/>
  <c r="J12" i="9" s="1"/>
  <c r="J109" i="9"/>
  <c r="J115" i="9"/>
  <c r="J118" i="9"/>
  <c r="J124" i="9"/>
  <c r="J129" i="9"/>
  <c r="J131" i="9"/>
  <c r="J134" i="9"/>
  <c r="J136" i="9"/>
  <c r="J145" i="9"/>
  <c r="J146" i="9"/>
  <c r="J147" i="9"/>
  <c r="J148" i="9"/>
  <c r="K13" i="9"/>
  <c r="K12" i="9" s="1"/>
  <c r="K109" i="9"/>
  <c r="K115" i="9"/>
  <c r="K118" i="9"/>
  <c r="K124" i="9"/>
  <c r="K129" i="9"/>
  <c r="K131" i="9"/>
  <c r="K134" i="9"/>
  <c r="K136" i="9"/>
  <c r="K145" i="9"/>
  <c r="K146" i="9"/>
  <c r="K147" i="9"/>
  <c r="K148" i="9"/>
  <c r="K143" i="9" s="1"/>
  <c r="L13" i="9"/>
  <c r="L12" i="9" s="1"/>
  <c r="L109" i="9"/>
  <c r="D109" i="9" s="1"/>
  <c r="L10" i="17" s="1"/>
  <c r="L115" i="9"/>
  <c r="L118" i="9"/>
  <c r="L124" i="9"/>
  <c r="L129" i="9"/>
  <c r="L131" i="9"/>
  <c r="L134" i="9"/>
  <c r="L136" i="9"/>
  <c r="L145" i="9"/>
  <c r="L146" i="9"/>
  <c r="L147" i="9"/>
  <c r="L148" i="9"/>
  <c r="M13" i="9"/>
  <c r="M12" i="9" s="1"/>
  <c r="M109" i="9"/>
  <c r="M115" i="9"/>
  <c r="M118" i="9"/>
  <c r="M124" i="9"/>
  <c r="M129" i="9"/>
  <c r="M131" i="9"/>
  <c r="M134" i="9"/>
  <c r="M136" i="9"/>
  <c r="M145" i="9"/>
  <c r="M146" i="9"/>
  <c r="M147" i="9"/>
  <c r="M148" i="9"/>
  <c r="N13" i="9"/>
  <c r="N12" i="9" s="1"/>
  <c r="N109" i="9"/>
  <c r="N115" i="9"/>
  <c r="N118" i="9"/>
  <c r="N124" i="9"/>
  <c r="N129" i="9"/>
  <c r="N131" i="9"/>
  <c r="N107" i="9" s="1"/>
  <c r="N134" i="9"/>
  <c r="N136" i="9"/>
  <c r="N145" i="9"/>
  <c r="N146" i="9"/>
  <c r="N147" i="9"/>
  <c r="N148" i="9"/>
  <c r="O13" i="9"/>
  <c r="O12" i="9" s="1"/>
  <c r="O109" i="9"/>
  <c r="O115" i="9"/>
  <c r="O118" i="9"/>
  <c r="O124" i="9"/>
  <c r="O129" i="9"/>
  <c r="O131" i="9"/>
  <c r="O134" i="9"/>
  <c r="O136" i="9"/>
  <c r="O145" i="9"/>
  <c r="O146" i="9"/>
  <c r="O147" i="9"/>
  <c r="O148" i="9"/>
  <c r="P13" i="9"/>
  <c r="P12" i="9" s="1"/>
  <c r="P109" i="9"/>
  <c r="P115" i="9"/>
  <c r="P118" i="9"/>
  <c r="P124" i="9"/>
  <c r="P129" i="9"/>
  <c r="P131" i="9"/>
  <c r="P134" i="9"/>
  <c r="P136" i="9"/>
  <c r="P145" i="9"/>
  <c r="P146" i="9"/>
  <c r="P147" i="9"/>
  <c r="P148" i="9"/>
  <c r="Q13" i="9"/>
  <c r="Q12" i="9" s="1"/>
  <c r="Q109" i="9"/>
  <c r="Q115" i="9"/>
  <c r="Q118" i="9"/>
  <c r="Q124" i="9"/>
  <c r="Q129" i="9"/>
  <c r="Q131" i="9"/>
  <c r="Q134" i="9"/>
  <c r="Q136" i="9"/>
  <c r="Q145" i="9"/>
  <c r="Q146" i="9"/>
  <c r="Q147" i="9"/>
  <c r="Q148" i="9"/>
  <c r="R13" i="9"/>
  <c r="R12" i="9" s="1"/>
  <c r="R109" i="9"/>
  <c r="R115" i="9"/>
  <c r="R107" i="9" s="1"/>
  <c r="R118" i="9"/>
  <c r="R124" i="9"/>
  <c r="R129" i="9"/>
  <c r="R131" i="9"/>
  <c r="R134" i="9"/>
  <c r="R136" i="9"/>
  <c r="R145" i="9"/>
  <c r="R146" i="9"/>
  <c r="R147" i="9"/>
  <c r="R148" i="9"/>
  <c r="S13" i="9"/>
  <c r="S12" i="9" s="1"/>
  <c r="S109" i="9"/>
  <c r="S115" i="9"/>
  <c r="S118" i="9"/>
  <c r="S124" i="9"/>
  <c r="S129" i="9"/>
  <c r="S131" i="9"/>
  <c r="S134" i="9"/>
  <c r="S136" i="9"/>
  <c r="S145" i="9"/>
  <c r="S146" i="9"/>
  <c r="S147" i="9"/>
  <c r="S148" i="9"/>
  <c r="S143" i="9" s="1"/>
  <c r="T13" i="9"/>
  <c r="T12" i="9" s="1"/>
  <c r="T109" i="9"/>
  <c r="T107" i="9" s="1"/>
  <c r="T115" i="9"/>
  <c r="T118" i="9"/>
  <c r="T124" i="9"/>
  <c r="T129" i="9"/>
  <c r="T131" i="9"/>
  <c r="T134" i="9"/>
  <c r="T136" i="9"/>
  <c r="T145" i="9"/>
  <c r="T146" i="9"/>
  <c r="T147" i="9"/>
  <c r="T148" i="9"/>
  <c r="U13" i="9"/>
  <c r="U12" i="9" s="1"/>
  <c r="U109" i="9"/>
  <c r="U115" i="9"/>
  <c r="U118" i="9"/>
  <c r="U124" i="9"/>
  <c r="U129" i="9"/>
  <c r="U131" i="9"/>
  <c r="U134" i="9"/>
  <c r="U136" i="9"/>
  <c r="U145" i="9"/>
  <c r="U146" i="9"/>
  <c r="U147" i="9"/>
  <c r="U148" i="9"/>
  <c r="V13" i="9"/>
  <c r="V12" i="9" s="1"/>
  <c r="V109" i="9"/>
  <c r="V115" i="9"/>
  <c r="V118" i="9"/>
  <c r="V124" i="9"/>
  <c r="V129" i="9"/>
  <c r="V131" i="9"/>
  <c r="V134" i="9"/>
  <c r="V136" i="9"/>
  <c r="V145" i="9"/>
  <c r="V146" i="9"/>
  <c r="V147" i="9"/>
  <c r="V148" i="9"/>
  <c r="W13" i="9"/>
  <c r="W12" i="9" s="1"/>
  <c r="W109" i="9"/>
  <c r="W115" i="9"/>
  <c r="W118" i="9"/>
  <c r="W124" i="9"/>
  <c r="W129" i="9"/>
  <c r="W131" i="9"/>
  <c r="W134" i="9"/>
  <c r="W136" i="9"/>
  <c r="W145" i="9"/>
  <c r="W146" i="9"/>
  <c r="W147" i="9"/>
  <c r="W148" i="9"/>
  <c r="X13" i="9"/>
  <c r="X12" i="9" s="1"/>
  <c r="X109" i="9"/>
  <c r="X115" i="9"/>
  <c r="X118" i="9"/>
  <c r="X124" i="9"/>
  <c r="X129" i="9"/>
  <c r="X131" i="9"/>
  <c r="X134" i="9"/>
  <c r="X136" i="9"/>
  <c r="X145" i="9"/>
  <c r="X146" i="9"/>
  <c r="X147" i="9"/>
  <c r="X148" i="9"/>
  <c r="Y13" i="9"/>
  <c r="Y12" i="9" s="1"/>
  <c r="Y109" i="9"/>
  <c r="Y115" i="9"/>
  <c r="Y118" i="9"/>
  <c r="Y124" i="9"/>
  <c r="Y129" i="9"/>
  <c r="Y131" i="9"/>
  <c r="Y134" i="9"/>
  <c r="Y136" i="9"/>
  <c r="Y145" i="9"/>
  <c r="Y146" i="9"/>
  <c r="Y147" i="9"/>
  <c r="Y148" i="9"/>
  <c r="Z13" i="9"/>
  <c r="Z12" i="9" s="1"/>
  <c r="Z109" i="9"/>
  <c r="Z115" i="9"/>
  <c r="Z118" i="9"/>
  <c r="Z124" i="9"/>
  <c r="Z129" i="9"/>
  <c r="Z131" i="9"/>
  <c r="Z134" i="9"/>
  <c r="Z136" i="9"/>
  <c r="Z145" i="9"/>
  <c r="Z146" i="9"/>
  <c r="Z147" i="9"/>
  <c r="Z148" i="9"/>
  <c r="AA13" i="9"/>
  <c r="AA12" i="9" s="1"/>
  <c r="AA109" i="9"/>
  <c r="AA115" i="9"/>
  <c r="AA118" i="9"/>
  <c r="AA124" i="9"/>
  <c r="AA129" i="9"/>
  <c r="AA131" i="9"/>
  <c r="AA134" i="9"/>
  <c r="AA136" i="9"/>
  <c r="AA145" i="9"/>
  <c r="AA146" i="9"/>
  <c r="AA147" i="9"/>
  <c r="AA148" i="9"/>
  <c r="AA143" i="9" s="1"/>
  <c r="AB13" i="9"/>
  <c r="AB12" i="9" s="1"/>
  <c r="AB109" i="9"/>
  <c r="AB115" i="9"/>
  <c r="AB118" i="9"/>
  <c r="AB124" i="9"/>
  <c r="AB129" i="9"/>
  <c r="AB131" i="9"/>
  <c r="AB134" i="9"/>
  <c r="AB136" i="9"/>
  <c r="AB145" i="9"/>
  <c r="AB146" i="9"/>
  <c r="AB147" i="9"/>
  <c r="AB148" i="9"/>
  <c r="AC13" i="9"/>
  <c r="AC12" i="9" s="1"/>
  <c r="AC109" i="9"/>
  <c r="AC107" i="9"/>
  <c r="AC115" i="9"/>
  <c r="AC118" i="9"/>
  <c r="AC124" i="9"/>
  <c r="AC129" i="9"/>
  <c r="AC131" i="9"/>
  <c r="AC134" i="9"/>
  <c r="AC136" i="9"/>
  <c r="AC145" i="9"/>
  <c r="AC143" i="9" s="1"/>
  <c r="AC146" i="9"/>
  <c r="AC147" i="9"/>
  <c r="AC148" i="9"/>
  <c r="AD13" i="9"/>
  <c r="AD12" i="9" s="1"/>
  <c r="AD109" i="9"/>
  <c r="AD115" i="9"/>
  <c r="AD118" i="9"/>
  <c r="AD124" i="9"/>
  <c r="AD129" i="9"/>
  <c r="AD131" i="9"/>
  <c r="AD134" i="9"/>
  <c r="AD136" i="9"/>
  <c r="AD145" i="9"/>
  <c r="AD146" i="9"/>
  <c r="AD147" i="9"/>
  <c r="AD148" i="9"/>
  <c r="AD143" i="9" s="1"/>
  <c r="AE13" i="9"/>
  <c r="AE12" i="9" s="1"/>
  <c r="AE109" i="9"/>
  <c r="AE115" i="9"/>
  <c r="AE118" i="9"/>
  <c r="AE124" i="9"/>
  <c r="AE129" i="9"/>
  <c r="AE131" i="9"/>
  <c r="AE134" i="9"/>
  <c r="AE136" i="9"/>
  <c r="AE145" i="9"/>
  <c r="AE146" i="9"/>
  <c r="AE147" i="9"/>
  <c r="AE148" i="9"/>
  <c r="AF13" i="9"/>
  <c r="AF12" i="9" s="1"/>
  <c r="AF109" i="9"/>
  <c r="AF115" i="9"/>
  <c r="AF118" i="9"/>
  <c r="AF124" i="9"/>
  <c r="AF129" i="9"/>
  <c r="AF131" i="9"/>
  <c r="AF134" i="9"/>
  <c r="AF136" i="9"/>
  <c r="AF145" i="9"/>
  <c r="AF146" i="9"/>
  <c r="AF147" i="9"/>
  <c r="AF148" i="9"/>
  <c r="AG13" i="9"/>
  <c r="AG12" i="9" s="1"/>
  <c r="AG109" i="9"/>
  <c r="AG115" i="9"/>
  <c r="AG118" i="9"/>
  <c r="AG124" i="9"/>
  <c r="AG129" i="9"/>
  <c r="AG131" i="9"/>
  <c r="AG134" i="9"/>
  <c r="AG136" i="9"/>
  <c r="AG145" i="9"/>
  <c r="AG146" i="9"/>
  <c r="AG147" i="9"/>
  <c r="AG148" i="9"/>
  <c r="AH13" i="9"/>
  <c r="AH12" i="9" s="1"/>
  <c r="AH109" i="9"/>
  <c r="AH115" i="9"/>
  <c r="AH118" i="9"/>
  <c r="AH124" i="9"/>
  <c r="AH129" i="9"/>
  <c r="AH131" i="9"/>
  <c r="AH134" i="9"/>
  <c r="AH136" i="9"/>
  <c r="AH145" i="9"/>
  <c r="AH146" i="9"/>
  <c r="AH147" i="9"/>
  <c r="AH148" i="9"/>
  <c r="AI13" i="9"/>
  <c r="AI12" i="9" s="1"/>
  <c r="AI109" i="9"/>
  <c r="AI115" i="9"/>
  <c r="AI118" i="9"/>
  <c r="AI124" i="9"/>
  <c r="AI129" i="9"/>
  <c r="AI131" i="9"/>
  <c r="AI134" i="9"/>
  <c r="AI136" i="9"/>
  <c r="AI145" i="9"/>
  <c r="AI146" i="9"/>
  <c r="AI147" i="9"/>
  <c r="AI148" i="9"/>
  <c r="E109" i="10"/>
  <c r="E115" i="10"/>
  <c r="E118" i="10"/>
  <c r="D118" i="10" s="1"/>
  <c r="M19" i="17" s="1"/>
  <c r="E124" i="10"/>
  <c r="E129" i="10"/>
  <c r="E131" i="10"/>
  <c r="E134" i="10"/>
  <c r="E136" i="10"/>
  <c r="E145" i="10"/>
  <c r="E146" i="10"/>
  <c r="E147" i="10"/>
  <c r="E148" i="10"/>
  <c r="F13" i="10"/>
  <c r="F12" i="10" s="1"/>
  <c r="F109" i="10"/>
  <c r="F115" i="10"/>
  <c r="F118" i="10"/>
  <c r="F124" i="10"/>
  <c r="F129" i="10"/>
  <c r="F131" i="10"/>
  <c r="F134" i="10"/>
  <c r="F136" i="10"/>
  <c r="F145" i="10"/>
  <c r="F146" i="10"/>
  <c r="F147" i="10"/>
  <c r="F148" i="10"/>
  <c r="G13" i="10"/>
  <c r="G12" i="10" s="1"/>
  <c r="G109" i="10"/>
  <c r="G115" i="10"/>
  <c r="G118" i="10"/>
  <c r="G124" i="10"/>
  <c r="G129" i="10"/>
  <c r="G131" i="10"/>
  <c r="G134" i="10"/>
  <c r="G136" i="10"/>
  <c r="D136" i="10" s="1"/>
  <c r="M37" i="17" s="1"/>
  <c r="G145" i="10"/>
  <c r="G146" i="10"/>
  <c r="G147" i="10"/>
  <c r="G148" i="10"/>
  <c r="H13" i="10"/>
  <c r="H12" i="10"/>
  <c r="H109" i="10"/>
  <c r="H115" i="10"/>
  <c r="H118" i="10"/>
  <c r="H124" i="10"/>
  <c r="H129" i="10"/>
  <c r="H131" i="10"/>
  <c r="H134" i="10"/>
  <c r="H136" i="10"/>
  <c r="H145" i="10"/>
  <c r="H146" i="10"/>
  <c r="H147" i="10"/>
  <c r="H148" i="10"/>
  <c r="I13" i="10"/>
  <c r="I12" i="10" s="1"/>
  <c r="I109" i="10"/>
  <c r="I115" i="10"/>
  <c r="I118" i="10"/>
  <c r="I124" i="10"/>
  <c r="I129" i="10"/>
  <c r="I131" i="10"/>
  <c r="I134" i="10"/>
  <c r="I136" i="10"/>
  <c r="I145" i="10"/>
  <c r="I146" i="10"/>
  <c r="I147" i="10"/>
  <c r="I148" i="10"/>
  <c r="J13" i="10"/>
  <c r="J12" i="10" s="1"/>
  <c r="J109" i="10"/>
  <c r="J115" i="10"/>
  <c r="J118" i="10"/>
  <c r="J124" i="10"/>
  <c r="J129" i="10"/>
  <c r="J131" i="10"/>
  <c r="J134" i="10"/>
  <c r="J136" i="10"/>
  <c r="J145" i="10"/>
  <c r="J146" i="10"/>
  <c r="J147" i="10"/>
  <c r="J148" i="10"/>
  <c r="K13" i="10"/>
  <c r="K12" i="10" s="1"/>
  <c r="K109" i="10"/>
  <c r="K115" i="10"/>
  <c r="K118" i="10"/>
  <c r="K124" i="10"/>
  <c r="K129" i="10"/>
  <c r="K131" i="10"/>
  <c r="K134" i="10"/>
  <c r="K136" i="10"/>
  <c r="K145" i="10"/>
  <c r="K146" i="10"/>
  <c r="K147" i="10"/>
  <c r="K148" i="10"/>
  <c r="L13" i="10"/>
  <c r="L12" i="10" s="1"/>
  <c r="L109" i="10"/>
  <c r="L115" i="10"/>
  <c r="L118" i="10"/>
  <c r="L124" i="10"/>
  <c r="L129" i="10"/>
  <c r="L131" i="10"/>
  <c r="L134" i="10"/>
  <c r="L136" i="10"/>
  <c r="L145" i="10"/>
  <c r="L146" i="10"/>
  <c r="L147" i="10"/>
  <c r="L148" i="10"/>
  <c r="M13" i="10"/>
  <c r="M12" i="10" s="1"/>
  <c r="M109" i="10"/>
  <c r="M115" i="10"/>
  <c r="M118" i="10"/>
  <c r="M124" i="10"/>
  <c r="M129" i="10"/>
  <c r="M131" i="10"/>
  <c r="M134" i="10"/>
  <c r="M136" i="10"/>
  <c r="M145" i="10"/>
  <c r="M146" i="10"/>
  <c r="M147" i="10"/>
  <c r="M148" i="10"/>
  <c r="N13" i="10"/>
  <c r="N12" i="10" s="1"/>
  <c r="N109" i="10"/>
  <c r="N115" i="10"/>
  <c r="N118" i="10"/>
  <c r="N124" i="10"/>
  <c r="N129" i="10"/>
  <c r="N131" i="10"/>
  <c r="N134" i="10"/>
  <c r="N136" i="10"/>
  <c r="N145" i="10"/>
  <c r="N146" i="10"/>
  <c r="N147" i="10"/>
  <c r="N148" i="10"/>
  <c r="O13" i="10"/>
  <c r="O12" i="10" s="1"/>
  <c r="O109" i="10"/>
  <c r="O115" i="10"/>
  <c r="O118" i="10"/>
  <c r="O124" i="10"/>
  <c r="O129" i="10"/>
  <c r="O131" i="10"/>
  <c r="O134" i="10"/>
  <c r="O136" i="10"/>
  <c r="O145" i="10"/>
  <c r="O146" i="10"/>
  <c r="O147" i="10"/>
  <c r="O148" i="10"/>
  <c r="P13" i="10"/>
  <c r="P12" i="10" s="1"/>
  <c r="P109" i="10"/>
  <c r="P115" i="10"/>
  <c r="P118" i="10"/>
  <c r="P124" i="10"/>
  <c r="P129" i="10"/>
  <c r="P131" i="10"/>
  <c r="P134" i="10"/>
  <c r="P136" i="10"/>
  <c r="P145" i="10"/>
  <c r="P146" i="10"/>
  <c r="P147" i="10"/>
  <c r="P148" i="10"/>
  <c r="Q13" i="10"/>
  <c r="Q12" i="10" s="1"/>
  <c r="Q109" i="10"/>
  <c r="Q107" i="10" s="1"/>
  <c r="Q115" i="10"/>
  <c r="Q118" i="10"/>
  <c r="Q124" i="10"/>
  <c r="Q129" i="10"/>
  <c r="Q131" i="10"/>
  <c r="Q134" i="10"/>
  <c r="Q136" i="10"/>
  <c r="Q145" i="10"/>
  <c r="Q146" i="10"/>
  <c r="Q147" i="10"/>
  <c r="Q148" i="10"/>
  <c r="R13" i="10"/>
  <c r="R12" i="10" s="1"/>
  <c r="R109" i="10"/>
  <c r="R115" i="10"/>
  <c r="R118" i="10"/>
  <c r="R124" i="10"/>
  <c r="R129" i="10"/>
  <c r="R131" i="10"/>
  <c r="R134" i="10"/>
  <c r="R136" i="10"/>
  <c r="R145" i="10"/>
  <c r="R146" i="10"/>
  <c r="R147" i="10"/>
  <c r="R148" i="10"/>
  <c r="S13" i="10"/>
  <c r="S12" i="10" s="1"/>
  <c r="S109" i="10"/>
  <c r="S115" i="10"/>
  <c r="S118" i="10"/>
  <c r="S124" i="10"/>
  <c r="S129" i="10"/>
  <c r="S131" i="10"/>
  <c r="S134" i="10"/>
  <c r="S136" i="10"/>
  <c r="S145" i="10"/>
  <c r="S146" i="10"/>
  <c r="S147" i="10"/>
  <c r="S148" i="10"/>
  <c r="T13" i="10"/>
  <c r="T12" i="10" s="1"/>
  <c r="T109" i="10"/>
  <c r="T115" i="10"/>
  <c r="T118" i="10"/>
  <c r="T124" i="10"/>
  <c r="T107" i="10" s="1"/>
  <c r="T129" i="10"/>
  <c r="T131" i="10"/>
  <c r="T134" i="10"/>
  <c r="T136" i="10"/>
  <c r="T145" i="10"/>
  <c r="T146" i="10"/>
  <c r="T147" i="10"/>
  <c r="T148" i="10"/>
  <c r="U13" i="10"/>
  <c r="U12" i="10" s="1"/>
  <c r="U109" i="10"/>
  <c r="U115" i="10"/>
  <c r="U118" i="10"/>
  <c r="U124" i="10"/>
  <c r="U129" i="10"/>
  <c r="U131" i="10"/>
  <c r="U134" i="10"/>
  <c r="U136" i="10"/>
  <c r="U145" i="10"/>
  <c r="U146" i="10"/>
  <c r="U147" i="10"/>
  <c r="U148" i="10"/>
  <c r="V13" i="10"/>
  <c r="V12" i="10" s="1"/>
  <c r="V109" i="10"/>
  <c r="V115" i="10"/>
  <c r="V118" i="10"/>
  <c r="V124" i="10"/>
  <c r="V129" i="10"/>
  <c r="V131" i="10"/>
  <c r="V134" i="10"/>
  <c r="V136" i="10"/>
  <c r="V145" i="10"/>
  <c r="V146" i="10"/>
  <c r="V147" i="10"/>
  <c r="V148" i="10"/>
  <c r="W13" i="10"/>
  <c r="W12" i="10" s="1"/>
  <c r="W109" i="10"/>
  <c r="W115" i="10"/>
  <c r="W118" i="10"/>
  <c r="W124" i="10"/>
  <c r="W129" i="10"/>
  <c r="W131" i="10"/>
  <c r="W134" i="10"/>
  <c r="W136" i="10"/>
  <c r="W145" i="10"/>
  <c r="W146" i="10"/>
  <c r="W147" i="10"/>
  <c r="W148" i="10"/>
  <c r="X13" i="10"/>
  <c r="X12" i="10" s="1"/>
  <c r="X109" i="10"/>
  <c r="X115" i="10"/>
  <c r="X118" i="10"/>
  <c r="X124" i="10"/>
  <c r="X129" i="10"/>
  <c r="X131" i="10"/>
  <c r="X134" i="10"/>
  <c r="X136" i="10"/>
  <c r="X145" i="10"/>
  <c r="X146" i="10"/>
  <c r="X147" i="10"/>
  <c r="X148" i="10"/>
  <c r="Y13" i="10"/>
  <c r="Y12" i="10"/>
  <c r="Y109" i="10"/>
  <c r="Y115" i="10"/>
  <c r="Y118" i="10"/>
  <c r="Y124" i="10"/>
  <c r="Y129" i="10"/>
  <c r="Y131" i="10"/>
  <c r="Y134" i="10"/>
  <c r="Y136" i="10"/>
  <c r="Y145" i="10"/>
  <c r="Y146" i="10"/>
  <c r="Y147" i="10"/>
  <c r="Y148" i="10"/>
  <c r="Z13" i="10"/>
  <c r="Z12" i="10" s="1"/>
  <c r="Z109" i="10"/>
  <c r="Z115" i="10"/>
  <c r="Z118" i="10"/>
  <c r="Z124" i="10"/>
  <c r="Z129" i="10"/>
  <c r="Z131" i="10"/>
  <c r="Z134" i="10"/>
  <c r="Z136" i="10"/>
  <c r="Z145" i="10"/>
  <c r="Z146" i="10"/>
  <c r="Z147" i="10"/>
  <c r="Z148" i="10"/>
  <c r="AA13" i="10"/>
  <c r="AA12" i="10" s="1"/>
  <c r="AA109" i="10"/>
  <c r="AA115" i="10"/>
  <c r="AA118" i="10"/>
  <c r="AA124" i="10"/>
  <c r="AA129" i="10"/>
  <c r="AA131" i="10"/>
  <c r="AA134" i="10"/>
  <c r="AA136" i="10"/>
  <c r="AA145" i="10"/>
  <c r="AA146" i="10"/>
  <c r="AA147" i="10"/>
  <c r="AA148" i="10"/>
  <c r="AB13" i="10"/>
  <c r="AB12" i="10" s="1"/>
  <c r="AB109" i="10"/>
  <c r="AB115" i="10"/>
  <c r="AB118" i="10"/>
  <c r="AB124" i="10"/>
  <c r="AB129" i="10"/>
  <c r="AB131" i="10"/>
  <c r="AB134" i="10"/>
  <c r="AB136" i="10"/>
  <c r="AB145" i="10"/>
  <c r="AB146" i="10"/>
  <c r="AB143" i="10" s="1"/>
  <c r="AB147" i="10"/>
  <c r="AB148" i="10"/>
  <c r="AC13" i="10"/>
  <c r="AC12" i="10" s="1"/>
  <c r="AC109" i="10"/>
  <c r="AC115" i="10"/>
  <c r="AC118" i="10"/>
  <c r="AC124" i="10"/>
  <c r="AC129" i="10"/>
  <c r="D129" i="10" s="1"/>
  <c r="M30" i="17" s="1"/>
  <c r="AC131" i="10"/>
  <c r="AC134" i="10"/>
  <c r="AC136" i="10"/>
  <c r="AC145" i="10"/>
  <c r="AC146" i="10"/>
  <c r="AC147" i="10"/>
  <c r="AC148" i="10"/>
  <c r="AD13" i="10"/>
  <c r="AD12" i="10"/>
  <c r="AD109" i="10"/>
  <c r="AD115" i="10"/>
  <c r="AD118" i="10"/>
  <c r="AD124" i="10"/>
  <c r="AD129" i="10"/>
  <c r="AD131" i="10"/>
  <c r="AD134" i="10"/>
  <c r="D134" i="10" s="1"/>
  <c r="M35" i="17" s="1"/>
  <c r="AD136" i="10"/>
  <c r="AD145" i="10"/>
  <c r="AD146" i="10"/>
  <c r="AD147" i="10"/>
  <c r="AD148" i="10"/>
  <c r="AE13" i="10"/>
  <c r="AE12" i="10" s="1"/>
  <c r="AE109" i="10"/>
  <c r="AE115" i="10"/>
  <c r="AE118" i="10"/>
  <c r="AE124" i="10"/>
  <c r="AE129" i="10"/>
  <c r="AE131" i="10"/>
  <c r="AE134" i="10"/>
  <c r="AE136" i="10"/>
  <c r="AE145" i="10"/>
  <c r="AE146" i="10"/>
  <c r="AE147" i="10"/>
  <c r="AE148" i="10"/>
  <c r="AF13" i="10"/>
  <c r="AF12" i="10" s="1"/>
  <c r="AF109" i="10"/>
  <c r="AF107" i="10" s="1"/>
  <c r="AF115" i="10"/>
  <c r="AF118" i="10"/>
  <c r="AF124" i="10"/>
  <c r="AF129" i="10"/>
  <c r="AF131" i="10"/>
  <c r="AF134" i="10"/>
  <c r="AF136" i="10"/>
  <c r="AF145" i="10"/>
  <c r="AF146" i="10"/>
  <c r="AF147" i="10"/>
  <c r="AF148" i="10"/>
  <c r="AG13" i="10"/>
  <c r="AG109" i="10"/>
  <c r="AG115" i="10"/>
  <c r="AG118" i="10"/>
  <c r="AG124" i="10"/>
  <c r="AG129" i="10"/>
  <c r="AG131" i="10"/>
  <c r="AG134" i="10"/>
  <c r="AG136" i="10"/>
  <c r="AG145" i="10"/>
  <c r="AG146" i="10"/>
  <c r="AG147" i="10"/>
  <c r="AG148" i="10"/>
  <c r="E13" i="11"/>
  <c r="E12" i="11" s="1"/>
  <c r="E109" i="11"/>
  <c r="E115" i="11"/>
  <c r="E107" i="11" s="1"/>
  <c r="E118" i="11"/>
  <c r="E124" i="11"/>
  <c r="E129" i="11"/>
  <c r="E131" i="11"/>
  <c r="E134" i="11"/>
  <c r="E136" i="11"/>
  <c r="E145" i="11"/>
  <c r="E146" i="11"/>
  <c r="E147" i="11"/>
  <c r="E148" i="11"/>
  <c r="F13" i="11"/>
  <c r="F12" i="11" s="1"/>
  <c r="F109" i="11"/>
  <c r="F115" i="11"/>
  <c r="F118" i="11"/>
  <c r="F124" i="11"/>
  <c r="F129" i="11"/>
  <c r="F131" i="11"/>
  <c r="F134" i="11"/>
  <c r="F136" i="11"/>
  <c r="F145" i="11"/>
  <c r="F146" i="11"/>
  <c r="F147" i="11"/>
  <c r="F148" i="11"/>
  <c r="G13" i="11"/>
  <c r="G12" i="11" s="1"/>
  <c r="G109" i="11"/>
  <c r="G115" i="11"/>
  <c r="G118" i="11"/>
  <c r="G124" i="11"/>
  <c r="G129" i="11"/>
  <c r="G131" i="11"/>
  <c r="G134" i="11"/>
  <c r="G136" i="11"/>
  <c r="G145" i="11"/>
  <c r="G146" i="11"/>
  <c r="G147" i="11"/>
  <c r="G148" i="11"/>
  <c r="H13" i="11"/>
  <c r="H12" i="11" s="1"/>
  <c r="H109" i="11"/>
  <c r="H115" i="11"/>
  <c r="H118" i="11"/>
  <c r="H124" i="11"/>
  <c r="H129" i="11"/>
  <c r="H131" i="11"/>
  <c r="H134" i="11"/>
  <c r="H136" i="11"/>
  <c r="H145" i="11"/>
  <c r="H146" i="11"/>
  <c r="H147" i="11"/>
  <c r="H148" i="11"/>
  <c r="I13" i="11"/>
  <c r="I12" i="11" s="1"/>
  <c r="I109" i="11"/>
  <c r="I115" i="11"/>
  <c r="I118" i="11"/>
  <c r="I124" i="11"/>
  <c r="I129" i="11"/>
  <c r="I131" i="11"/>
  <c r="I134" i="11"/>
  <c r="I136" i="11"/>
  <c r="I145" i="11"/>
  <c r="I146" i="11"/>
  <c r="I147" i="11"/>
  <c r="I148" i="11"/>
  <c r="J13" i="11"/>
  <c r="J12" i="11" s="1"/>
  <c r="J109" i="11"/>
  <c r="J107" i="11" s="1"/>
  <c r="J115" i="11"/>
  <c r="J118" i="11"/>
  <c r="J124" i="11"/>
  <c r="J129" i="11"/>
  <c r="J131" i="11"/>
  <c r="J134" i="11"/>
  <c r="J136" i="11"/>
  <c r="J145" i="11"/>
  <c r="J146" i="11"/>
  <c r="J147" i="11"/>
  <c r="J148" i="11"/>
  <c r="K13" i="11"/>
  <c r="K12" i="11" s="1"/>
  <c r="K109" i="11"/>
  <c r="K115" i="11"/>
  <c r="K118" i="11"/>
  <c r="K124" i="11"/>
  <c r="K129" i="11"/>
  <c r="K131" i="11"/>
  <c r="K134" i="11"/>
  <c r="K136" i="11"/>
  <c r="K145" i="11"/>
  <c r="K146" i="11"/>
  <c r="K147" i="11"/>
  <c r="K148" i="11"/>
  <c r="L13" i="11"/>
  <c r="L12" i="11" s="1"/>
  <c r="L109" i="11"/>
  <c r="L115" i="11"/>
  <c r="L118" i="11"/>
  <c r="L107" i="11" s="1"/>
  <c r="L124" i="11"/>
  <c r="L129" i="11"/>
  <c r="L131" i="11"/>
  <c r="L134" i="11"/>
  <c r="L136" i="11"/>
  <c r="L145" i="11"/>
  <c r="L146" i="11"/>
  <c r="L147" i="11"/>
  <c r="L148" i="11"/>
  <c r="M13" i="11"/>
  <c r="M12" i="11" s="1"/>
  <c r="M109" i="11"/>
  <c r="M115" i="11"/>
  <c r="M118" i="11"/>
  <c r="M124" i="11"/>
  <c r="M129" i="11"/>
  <c r="M107" i="11" s="1"/>
  <c r="M131" i="11"/>
  <c r="M134" i="11"/>
  <c r="M136" i="11"/>
  <c r="M145" i="11"/>
  <c r="M146" i="11"/>
  <c r="M147" i="11"/>
  <c r="M148" i="11"/>
  <c r="N13" i="11"/>
  <c r="N12" i="11" s="1"/>
  <c r="N109" i="11"/>
  <c r="N107" i="11" s="1"/>
  <c r="N115" i="11"/>
  <c r="N118" i="11"/>
  <c r="N124" i="11"/>
  <c r="N129" i="11"/>
  <c r="N131" i="11"/>
  <c r="N134" i="11"/>
  <c r="N136" i="11"/>
  <c r="N145" i="11"/>
  <c r="N146" i="11"/>
  <c r="N147" i="11"/>
  <c r="N148" i="11"/>
  <c r="O13" i="11"/>
  <c r="O12" i="11" s="1"/>
  <c r="O109" i="11"/>
  <c r="O115" i="11"/>
  <c r="D115" i="11" s="1"/>
  <c r="N16" i="17" s="1"/>
  <c r="O118" i="11"/>
  <c r="O124" i="11"/>
  <c r="O129" i="11"/>
  <c r="O131" i="11"/>
  <c r="O134" i="11"/>
  <c r="O136" i="11"/>
  <c r="O145" i="11"/>
  <c r="O143" i="11" s="1"/>
  <c r="O146" i="11"/>
  <c r="O147" i="11"/>
  <c r="O148" i="11"/>
  <c r="P13" i="11"/>
  <c r="P12" i="11" s="1"/>
  <c r="P109" i="11"/>
  <c r="P115" i="11"/>
  <c r="P118" i="11"/>
  <c r="D118" i="11" s="1"/>
  <c r="N19" i="17" s="1"/>
  <c r="P124" i="11"/>
  <c r="P129" i="11"/>
  <c r="P131" i="11"/>
  <c r="P134" i="11"/>
  <c r="P136" i="11"/>
  <c r="P145" i="11"/>
  <c r="P146" i="11"/>
  <c r="P147" i="11"/>
  <c r="P148" i="11"/>
  <c r="Q13" i="11"/>
  <c r="Q12" i="11" s="1"/>
  <c r="Q109" i="11"/>
  <c r="Q115" i="11"/>
  <c r="Q118" i="11"/>
  <c r="Q124" i="11"/>
  <c r="Q129" i="11"/>
  <c r="Q131" i="11"/>
  <c r="Q134" i="11"/>
  <c r="Q136" i="11"/>
  <c r="Q145" i="11"/>
  <c r="Q146" i="11"/>
  <c r="Q147" i="11"/>
  <c r="Q148" i="11"/>
  <c r="R13" i="11"/>
  <c r="R12" i="11" s="1"/>
  <c r="R109" i="11"/>
  <c r="R107" i="11" s="1"/>
  <c r="R115" i="11"/>
  <c r="R118" i="11"/>
  <c r="R124" i="11"/>
  <c r="R129" i="11"/>
  <c r="R131" i="11"/>
  <c r="R134" i="11"/>
  <c r="R136" i="11"/>
  <c r="R145" i="11"/>
  <c r="R146" i="11"/>
  <c r="R147" i="11"/>
  <c r="R148" i="11"/>
  <c r="S13" i="11"/>
  <c r="S12" i="11" s="1"/>
  <c r="S109" i="11"/>
  <c r="S115" i="11"/>
  <c r="S118" i="11"/>
  <c r="S124" i="11"/>
  <c r="S129" i="11"/>
  <c r="S131" i="11"/>
  <c r="S134" i="11"/>
  <c r="S136" i="11"/>
  <c r="S145" i="11"/>
  <c r="S146" i="11"/>
  <c r="S147" i="11"/>
  <c r="S148" i="11"/>
  <c r="T13" i="11"/>
  <c r="T12" i="11" s="1"/>
  <c r="T109" i="11"/>
  <c r="T115" i="11"/>
  <c r="T118" i="11"/>
  <c r="T124" i="11"/>
  <c r="T129" i="11"/>
  <c r="T131" i="11"/>
  <c r="T134" i="11"/>
  <c r="T136" i="11"/>
  <c r="T145" i="11"/>
  <c r="T146" i="11"/>
  <c r="T147" i="11"/>
  <c r="T148" i="11"/>
  <c r="U13" i="11"/>
  <c r="U12" i="11" s="1"/>
  <c r="U109" i="11"/>
  <c r="U115" i="11"/>
  <c r="U118" i="11"/>
  <c r="U124" i="11"/>
  <c r="U129" i="11"/>
  <c r="U131" i="11"/>
  <c r="U134" i="11"/>
  <c r="U136" i="11"/>
  <c r="U145" i="11"/>
  <c r="U146" i="11"/>
  <c r="U147" i="11"/>
  <c r="U148" i="11"/>
  <c r="V13" i="11"/>
  <c r="V12" i="11" s="1"/>
  <c r="V109" i="11"/>
  <c r="V115" i="11"/>
  <c r="V118" i="11"/>
  <c r="V124" i="11"/>
  <c r="V129" i="11"/>
  <c r="V131" i="11"/>
  <c r="V134" i="11"/>
  <c r="V136" i="11"/>
  <c r="V145" i="11"/>
  <c r="V143" i="11" s="1"/>
  <c r="V146" i="11"/>
  <c r="V147" i="11"/>
  <c r="V148" i="11"/>
  <c r="W13" i="11"/>
  <c r="W12" i="11" s="1"/>
  <c r="W109" i="11"/>
  <c r="W115" i="11"/>
  <c r="W118" i="11"/>
  <c r="W124" i="11"/>
  <c r="W129" i="11"/>
  <c r="W131" i="11"/>
  <c r="W134" i="11"/>
  <c r="W136" i="11"/>
  <c r="W145" i="11"/>
  <c r="W146" i="11"/>
  <c r="W147" i="11"/>
  <c r="W148" i="11"/>
  <c r="X13" i="11"/>
  <c r="X12" i="11" s="1"/>
  <c r="X109" i="11"/>
  <c r="X115" i="11"/>
  <c r="X118" i="11"/>
  <c r="X124" i="11"/>
  <c r="X129" i="11"/>
  <c r="X107" i="11"/>
  <c r="X131" i="11"/>
  <c r="X134" i="11"/>
  <c r="X136" i="11"/>
  <c r="X145" i="11"/>
  <c r="X146" i="11"/>
  <c r="X147" i="11"/>
  <c r="X148" i="11"/>
  <c r="Y13" i="11"/>
  <c r="Y12" i="11" s="1"/>
  <c r="Y109" i="11"/>
  <c r="Y107" i="11" s="1"/>
  <c r="Y115" i="11"/>
  <c r="Y118" i="11"/>
  <c r="Y124" i="11"/>
  <c r="Y129" i="11"/>
  <c r="Y131" i="11"/>
  <c r="Y134" i="11"/>
  <c r="Y136" i="11"/>
  <c r="Y145" i="11"/>
  <c r="Y146" i="11"/>
  <c r="Y147" i="11"/>
  <c r="Y148" i="11"/>
  <c r="Z13" i="11"/>
  <c r="Z12" i="11" s="1"/>
  <c r="Z109" i="11"/>
  <c r="Z115" i="11"/>
  <c r="Z118" i="11"/>
  <c r="Z124" i="11"/>
  <c r="Z129" i="11"/>
  <c r="Z131" i="11"/>
  <c r="Z134" i="11"/>
  <c r="Z136" i="11"/>
  <c r="Z145" i="11"/>
  <c r="Z146" i="11"/>
  <c r="Z147" i="11"/>
  <c r="Z148" i="11"/>
  <c r="AA13" i="11"/>
  <c r="AA12" i="11" s="1"/>
  <c r="AA109" i="11"/>
  <c r="AA107" i="11" s="1"/>
  <c r="AA115" i="11"/>
  <c r="AA118" i="11"/>
  <c r="AA124" i="11"/>
  <c r="AA129" i="11"/>
  <c r="AA131" i="11"/>
  <c r="AA134" i="11"/>
  <c r="AA136" i="11"/>
  <c r="AA145" i="11"/>
  <c r="AA146" i="11"/>
  <c r="AA147" i="11"/>
  <c r="AA143" i="11" s="1"/>
  <c r="AA148" i="11"/>
  <c r="AB13" i="11"/>
  <c r="AB12" i="11" s="1"/>
  <c r="AB109" i="11"/>
  <c r="AB107" i="11" s="1"/>
  <c r="AB115" i="11"/>
  <c r="AB118" i="11"/>
  <c r="AB124" i="11"/>
  <c r="AB129" i="11"/>
  <c r="AB131" i="11"/>
  <c r="AB134" i="11"/>
  <c r="AB136" i="11"/>
  <c r="AB145" i="11"/>
  <c r="AB146" i="11"/>
  <c r="AB147" i="11"/>
  <c r="AB148" i="11"/>
  <c r="AC13" i="11"/>
  <c r="AC12" i="11" s="1"/>
  <c r="AC109" i="11"/>
  <c r="AC115" i="11"/>
  <c r="AC118" i="11"/>
  <c r="AC124" i="11"/>
  <c r="AC129" i="11"/>
  <c r="AC131" i="11"/>
  <c r="AC134" i="11"/>
  <c r="AC136" i="11"/>
  <c r="AC145" i="11"/>
  <c r="AC143" i="11" s="1"/>
  <c r="AC146" i="11"/>
  <c r="AC147" i="11"/>
  <c r="AC148" i="11"/>
  <c r="AD13" i="11"/>
  <c r="AD12" i="11" s="1"/>
  <c r="AD109" i="11"/>
  <c r="AD115" i="11"/>
  <c r="AD118" i="11"/>
  <c r="AD124" i="11"/>
  <c r="AD129" i="11"/>
  <c r="AD131" i="11"/>
  <c r="AD134" i="11"/>
  <c r="AD136" i="11"/>
  <c r="AD145" i="11"/>
  <c r="AD146" i="11"/>
  <c r="AD147" i="11"/>
  <c r="AD148" i="11"/>
  <c r="AE13" i="11"/>
  <c r="AE12" i="11" s="1"/>
  <c r="AE109" i="11"/>
  <c r="AE115" i="11"/>
  <c r="AE118" i="11"/>
  <c r="AE124" i="11"/>
  <c r="AE129" i="11"/>
  <c r="AE131" i="11"/>
  <c r="AE134" i="11"/>
  <c r="AE136" i="11"/>
  <c r="AE145" i="11"/>
  <c r="AE146" i="11"/>
  <c r="AE147" i="11"/>
  <c r="AE148" i="11"/>
  <c r="AF13" i="11"/>
  <c r="AF12" i="11" s="1"/>
  <c r="AF109" i="11"/>
  <c r="AF115" i="11"/>
  <c r="AF118" i="11"/>
  <c r="AF124" i="11"/>
  <c r="AF129" i="11"/>
  <c r="AF131" i="11"/>
  <c r="AF134" i="11"/>
  <c r="AF136" i="11"/>
  <c r="AF145" i="11"/>
  <c r="AF146" i="11"/>
  <c r="AF147" i="11"/>
  <c r="AF148" i="11"/>
  <c r="AG13" i="11"/>
  <c r="AG12" i="11" s="1"/>
  <c r="AG109" i="11"/>
  <c r="AG107" i="11" s="1"/>
  <c r="AG115" i="11"/>
  <c r="AG118" i="11"/>
  <c r="AG124" i="11"/>
  <c r="AG129" i="11"/>
  <c r="AG131" i="11"/>
  <c r="AG134" i="11"/>
  <c r="AG136" i="11"/>
  <c r="AG145" i="11"/>
  <c r="AG146" i="11"/>
  <c r="AG147" i="11"/>
  <c r="AG148" i="11"/>
  <c r="AH13" i="11"/>
  <c r="AH12" i="11" s="1"/>
  <c r="AH109" i="11"/>
  <c r="AH115" i="11"/>
  <c r="AH118" i="11"/>
  <c r="AH107" i="11" s="1"/>
  <c r="AH124" i="11"/>
  <c r="AH129" i="11"/>
  <c r="AH131" i="11"/>
  <c r="AH134" i="11"/>
  <c r="AH136" i="11"/>
  <c r="AH145" i="11"/>
  <c r="AH146" i="11"/>
  <c r="AH147" i="11"/>
  <c r="AH148" i="11"/>
  <c r="AI13" i="11"/>
  <c r="AI12" i="11" s="1"/>
  <c r="AI109" i="11"/>
  <c r="AI115" i="11"/>
  <c r="AI118" i="11"/>
  <c r="AI124" i="11"/>
  <c r="AI129" i="11"/>
  <c r="AI131" i="11"/>
  <c r="AI134" i="11"/>
  <c r="AI136" i="11"/>
  <c r="AI145" i="11"/>
  <c r="AI146" i="11"/>
  <c r="AI147" i="11"/>
  <c r="AI148" i="11"/>
  <c r="AT14" i="12"/>
  <c r="AV14" i="12" s="1"/>
  <c r="AT15" i="12"/>
  <c r="AV15" i="12" s="1"/>
  <c r="AT16" i="12"/>
  <c r="AV16" i="12"/>
  <c r="AT17" i="12"/>
  <c r="AV17" i="12"/>
  <c r="AT18" i="12"/>
  <c r="AV18" i="12"/>
  <c r="AT19" i="12"/>
  <c r="AV19" i="12" s="1"/>
  <c r="AT20" i="12"/>
  <c r="AV20" i="12" s="1"/>
  <c r="H21" i="1"/>
  <c r="H15" i="1"/>
  <c r="AW14" i="8" s="1"/>
  <c r="H16" i="1"/>
  <c r="AW15" i="12" s="1"/>
  <c r="H17" i="1"/>
  <c r="AW16" i="12" s="1"/>
  <c r="H18" i="1"/>
  <c r="AW17" i="10" s="1"/>
  <c r="H19" i="1"/>
  <c r="AU18" i="4" s="1"/>
  <c r="H20" i="1"/>
  <c r="AW19" i="4" s="1"/>
  <c r="D11" i="12"/>
  <c r="B14" i="12"/>
  <c r="AO14" i="12"/>
  <c r="B14" i="4"/>
  <c r="AO14" i="4"/>
  <c r="AP14" i="4"/>
  <c r="C14" i="12"/>
  <c r="D14" i="12"/>
  <c r="AL14" i="12"/>
  <c r="AK14" i="12" s="1"/>
  <c r="AN14" i="12"/>
  <c r="AP14" i="12"/>
  <c r="AR14" i="12"/>
  <c r="AY14" i="12"/>
  <c r="BA14" i="12" s="1"/>
  <c r="T15" i="1"/>
  <c r="AZ14" i="12" s="1"/>
  <c r="B15" i="12"/>
  <c r="P9" i="3"/>
  <c r="P10" i="3"/>
  <c r="P11" i="3"/>
  <c r="P12" i="3" s="1"/>
  <c r="P13" i="3" s="1"/>
  <c r="P14" i="3" s="1"/>
  <c r="P15" i="3" s="1"/>
  <c r="P16" i="3" s="1"/>
  <c r="P17" i="3" s="1"/>
  <c r="P18" i="3" s="1"/>
  <c r="P19" i="3" s="1"/>
  <c r="P20" i="3" s="1"/>
  <c r="P21" i="3" s="1"/>
  <c r="P22" i="3" s="1"/>
  <c r="P23" i="3" s="1"/>
  <c r="AO15" i="12"/>
  <c r="B15" i="4"/>
  <c r="AO15" i="4"/>
  <c r="AN15" i="4"/>
  <c r="AP15" i="4"/>
  <c r="C15" i="12"/>
  <c r="D15" i="12"/>
  <c r="AL15" i="12"/>
  <c r="AK15" i="12" s="1"/>
  <c r="AN15" i="12"/>
  <c r="AP15" i="12"/>
  <c r="AR15" i="12"/>
  <c r="AY15" i="12"/>
  <c r="BA15" i="12"/>
  <c r="T16" i="1"/>
  <c r="BB15" i="12" s="1"/>
  <c r="B16" i="12"/>
  <c r="AO16" i="12"/>
  <c r="B16" i="4"/>
  <c r="AN16" i="4"/>
  <c r="AP16" i="4"/>
  <c r="C16" i="12"/>
  <c r="D16" i="12"/>
  <c r="AL16" i="12"/>
  <c r="AK16" i="12" s="1"/>
  <c r="AN16" i="12"/>
  <c r="AP16" i="12"/>
  <c r="AR16" i="12"/>
  <c r="AY16" i="12"/>
  <c r="BA16" i="12" s="1"/>
  <c r="T17" i="1"/>
  <c r="AZ16" i="8" s="1"/>
  <c r="B17" i="12"/>
  <c r="AO17" i="12"/>
  <c r="B17" i="4"/>
  <c r="C12" i="16" s="1"/>
  <c r="AO17" i="4"/>
  <c r="AN17" i="4"/>
  <c r="AP17" i="4"/>
  <c r="C17" i="12"/>
  <c r="D17" i="12"/>
  <c r="AL17" i="12"/>
  <c r="AK17" i="12" s="1"/>
  <c r="AN17" i="12"/>
  <c r="AP17" i="12"/>
  <c r="AR17" i="12"/>
  <c r="AY17" i="12"/>
  <c r="BA17" i="12"/>
  <c r="T18" i="1"/>
  <c r="BB17" i="12" s="1"/>
  <c r="B18" i="12"/>
  <c r="AO18" i="12"/>
  <c r="B18" i="4"/>
  <c r="AN18" i="4"/>
  <c r="AP18" i="4"/>
  <c r="C18" i="12"/>
  <c r="D18" i="12"/>
  <c r="AL18" i="12"/>
  <c r="AK18" i="12" s="1"/>
  <c r="AN18" i="12"/>
  <c r="AP18" i="12"/>
  <c r="AR18" i="12"/>
  <c r="AY18" i="12"/>
  <c r="BA18" i="12" s="1"/>
  <c r="T19" i="1"/>
  <c r="AZ18" i="15" s="1"/>
  <c r="AZ18" i="12"/>
  <c r="B19" i="12"/>
  <c r="AO19" i="12"/>
  <c r="B19" i="4"/>
  <c r="AO19" i="4"/>
  <c r="AN19" i="4"/>
  <c r="AP19" i="4"/>
  <c r="C19" i="12"/>
  <c r="D19" i="12"/>
  <c r="AL19" i="12"/>
  <c r="AK19" i="12" s="1"/>
  <c r="AN19" i="12"/>
  <c r="AP19" i="12"/>
  <c r="AR19" i="12"/>
  <c r="AY19" i="12"/>
  <c r="BA19" i="12" s="1"/>
  <c r="T20" i="1"/>
  <c r="AZ19" i="14" s="1"/>
  <c r="BB19" i="12"/>
  <c r="B20" i="12"/>
  <c r="AO20" i="12"/>
  <c r="B20" i="4"/>
  <c r="AN20" i="4"/>
  <c r="AP20" i="4"/>
  <c r="C20" i="12"/>
  <c r="D20" i="12"/>
  <c r="AL20" i="12"/>
  <c r="AK20" i="12" s="1"/>
  <c r="AN20" i="12"/>
  <c r="AP20" i="12"/>
  <c r="AR20" i="12"/>
  <c r="AY20" i="12"/>
  <c r="BA20" i="12" s="1"/>
  <c r="T21" i="1"/>
  <c r="AZ20" i="12" s="1"/>
  <c r="B21" i="12"/>
  <c r="AO21" i="12"/>
  <c r="B21" i="4"/>
  <c r="AO21" i="4"/>
  <c r="AN21" i="4"/>
  <c r="AP21" i="4"/>
  <c r="C21" i="12"/>
  <c r="D21" i="12"/>
  <c r="AL21" i="12"/>
  <c r="AK21" i="12" s="1"/>
  <c r="AN21" i="12"/>
  <c r="AP21" i="12"/>
  <c r="AR21" i="12"/>
  <c r="B22" i="12"/>
  <c r="AO22" i="12"/>
  <c r="B22" i="4"/>
  <c r="AN22" i="4"/>
  <c r="AP22" i="4"/>
  <c r="E17" i="16" s="1"/>
  <c r="C22" i="12"/>
  <c r="D22" i="12"/>
  <c r="AL22" i="12"/>
  <c r="AK22" i="12" s="1"/>
  <c r="AN22" i="12"/>
  <c r="AP22" i="12"/>
  <c r="AR22" i="12"/>
  <c r="B23" i="12"/>
  <c r="AO23" i="12"/>
  <c r="B23" i="4"/>
  <c r="AO23" i="4"/>
  <c r="AN23" i="4"/>
  <c r="AP23" i="4"/>
  <c r="C23" i="12"/>
  <c r="D23" i="12"/>
  <c r="AL23" i="12"/>
  <c r="AK23" i="12" s="1"/>
  <c r="AN23" i="12"/>
  <c r="AP23" i="12"/>
  <c r="AR23" i="12"/>
  <c r="B24" i="12"/>
  <c r="AO24" i="12"/>
  <c r="B24" i="4"/>
  <c r="AP24" i="4"/>
  <c r="C24" i="12"/>
  <c r="D24" i="12"/>
  <c r="AL24" i="12"/>
  <c r="AK24" i="12" s="1"/>
  <c r="AP24" i="12"/>
  <c r="AR24" i="12"/>
  <c r="B25" i="12"/>
  <c r="AO25" i="12"/>
  <c r="B25" i="4"/>
  <c r="AO25" i="4"/>
  <c r="AP25" i="4"/>
  <c r="E20" i="16" s="1"/>
  <c r="C25" i="12"/>
  <c r="D25" i="12"/>
  <c r="AL25" i="12"/>
  <c r="AK25" i="12" s="1"/>
  <c r="AP25" i="12"/>
  <c r="AR25" i="12"/>
  <c r="B26" i="12"/>
  <c r="AO26" i="12"/>
  <c r="B26" i="4"/>
  <c r="AP26" i="4"/>
  <c r="C26" i="12"/>
  <c r="D26" i="12"/>
  <c r="AL26" i="12"/>
  <c r="AK26" i="12" s="1"/>
  <c r="AP26" i="12"/>
  <c r="AR26" i="12"/>
  <c r="B27" i="12"/>
  <c r="AO27" i="12"/>
  <c r="B27" i="4"/>
  <c r="AO27" i="4"/>
  <c r="AN27" i="4"/>
  <c r="AP27" i="4"/>
  <c r="C27" i="12"/>
  <c r="D27" i="12"/>
  <c r="AL27" i="12"/>
  <c r="AK27" i="12" s="1"/>
  <c r="AN27" i="12"/>
  <c r="AP27" i="12"/>
  <c r="AR27" i="12"/>
  <c r="B28" i="12"/>
  <c r="B28" i="4"/>
  <c r="AN28" i="4"/>
  <c r="AP28" i="4"/>
  <c r="C28" i="12"/>
  <c r="D28" i="12"/>
  <c r="AL28" i="12"/>
  <c r="AK28" i="12" s="1"/>
  <c r="AN28" i="12"/>
  <c r="AP28" i="12"/>
  <c r="AR28" i="12"/>
  <c r="B29" i="12"/>
  <c r="B29" i="4"/>
  <c r="C29" i="12"/>
  <c r="D29" i="12"/>
  <c r="AL29" i="12"/>
  <c r="AK29" i="12" s="1"/>
  <c r="AP29" i="12"/>
  <c r="AR29" i="12"/>
  <c r="B30" i="12"/>
  <c r="B30" i="4"/>
  <c r="C30" i="12"/>
  <c r="D30" i="12"/>
  <c r="AL30" i="12"/>
  <c r="AK30" i="12" s="1"/>
  <c r="AP30" i="12"/>
  <c r="AR30" i="12"/>
  <c r="B31" i="12"/>
  <c r="B31" i="4"/>
  <c r="C31" i="12"/>
  <c r="D31" i="12"/>
  <c r="AL31" i="12"/>
  <c r="AK31" i="12" s="1"/>
  <c r="AP31" i="12"/>
  <c r="AR31" i="12"/>
  <c r="B32" i="12"/>
  <c r="B32" i="4"/>
  <c r="C32" i="12"/>
  <c r="D32" i="12"/>
  <c r="AL32" i="12"/>
  <c r="AK32" i="12" s="1"/>
  <c r="AP32" i="12"/>
  <c r="AR32" i="12"/>
  <c r="B33" i="12"/>
  <c r="B33" i="4"/>
  <c r="C33" i="12"/>
  <c r="D33" i="12"/>
  <c r="AL33" i="12"/>
  <c r="AK33" i="12" s="1"/>
  <c r="AP33" i="12"/>
  <c r="AR33" i="12"/>
  <c r="B34" i="12"/>
  <c r="B34" i="4"/>
  <c r="C34" i="12"/>
  <c r="D34" i="12"/>
  <c r="AL34" i="12"/>
  <c r="AK34" i="12" s="1"/>
  <c r="AP34" i="12"/>
  <c r="AR34" i="12"/>
  <c r="B35" i="12"/>
  <c r="C35" i="12"/>
  <c r="D35" i="12"/>
  <c r="AL35" i="12"/>
  <c r="AK35" i="12" s="1"/>
  <c r="AN35" i="12"/>
  <c r="AO35" i="12"/>
  <c r="AP35" i="12"/>
  <c r="AR35" i="12"/>
  <c r="B36" i="12"/>
  <c r="C36" i="12"/>
  <c r="D36" i="12"/>
  <c r="AL36" i="12"/>
  <c r="AK36" i="12" s="1"/>
  <c r="AN36" i="12"/>
  <c r="AO36" i="12"/>
  <c r="AP36" i="12"/>
  <c r="AR36" i="12"/>
  <c r="B37" i="12"/>
  <c r="C37" i="12"/>
  <c r="D37" i="12"/>
  <c r="AL37" i="12"/>
  <c r="AK37" i="12" s="1"/>
  <c r="AN37" i="12"/>
  <c r="AO37" i="12"/>
  <c r="AP37" i="12"/>
  <c r="AR37" i="12"/>
  <c r="B38" i="12"/>
  <c r="C38" i="12"/>
  <c r="D38" i="12"/>
  <c r="AL38" i="12"/>
  <c r="AK38" i="12" s="1"/>
  <c r="AN38" i="12"/>
  <c r="AO38" i="12"/>
  <c r="AP38" i="12"/>
  <c r="AR38" i="12"/>
  <c r="B39" i="12"/>
  <c r="C39" i="12"/>
  <c r="D39" i="12"/>
  <c r="AL39" i="12"/>
  <c r="AK39" i="12" s="1"/>
  <c r="AN39" i="12"/>
  <c r="AO39" i="12"/>
  <c r="AP39" i="12"/>
  <c r="AR39" i="12"/>
  <c r="B40" i="12"/>
  <c r="C40" i="12"/>
  <c r="D40" i="12"/>
  <c r="AL40" i="12"/>
  <c r="AK40" i="12" s="1"/>
  <c r="AO40" i="12"/>
  <c r="AP40" i="12"/>
  <c r="AR40" i="12"/>
  <c r="B41" i="12"/>
  <c r="C41" i="12"/>
  <c r="D41" i="12"/>
  <c r="AL41" i="12"/>
  <c r="AK41" i="12" s="1"/>
  <c r="AO41" i="12"/>
  <c r="AP41" i="12"/>
  <c r="AR41" i="12"/>
  <c r="B42" i="12"/>
  <c r="C42" i="12"/>
  <c r="D42" i="12"/>
  <c r="AL42" i="12"/>
  <c r="AK42" i="12" s="1"/>
  <c r="AO42" i="12"/>
  <c r="AP42" i="12"/>
  <c r="AR42" i="12"/>
  <c r="B43" i="12"/>
  <c r="C43" i="12"/>
  <c r="D43" i="12"/>
  <c r="AL43" i="12"/>
  <c r="AK43" i="12" s="1"/>
  <c r="AN43" i="12"/>
  <c r="AO43" i="12"/>
  <c r="AP43" i="12"/>
  <c r="AR43" i="12"/>
  <c r="B44" i="12"/>
  <c r="C44" i="12"/>
  <c r="D44" i="12"/>
  <c r="AL44" i="12"/>
  <c r="AK44" i="12" s="1"/>
  <c r="AN44" i="12"/>
  <c r="AO44" i="12"/>
  <c r="AP44" i="12"/>
  <c r="AR44" i="12"/>
  <c r="B45" i="12"/>
  <c r="C45" i="12"/>
  <c r="D45" i="12"/>
  <c r="AL45" i="12"/>
  <c r="AK45" i="12" s="1"/>
  <c r="AN45" i="12"/>
  <c r="AO45" i="12"/>
  <c r="AP45" i="12"/>
  <c r="AR45" i="12"/>
  <c r="B46" i="12"/>
  <c r="C46" i="12"/>
  <c r="D46" i="12"/>
  <c r="AL46" i="12"/>
  <c r="AK46" i="12" s="1"/>
  <c r="AN46" i="12"/>
  <c r="AO46" i="12"/>
  <c r="AP46" i="12"/>
  <c r="AR46" i="12"/>
  <c r="B47" i="12"/>
  <c r="C47" i="12"/>
  <c r="D47" i="12"/>
  <c r="AL47" i="12"/>
  <c r="AK47" i="12" s="1"/>
  <c r="AN47" i="12"/>
  <c r="AO47" i="12"/>
  <c r="AP47" i="12"/>
  <c r="AR47" i="12"/>
  <c r="B48" i="12"/>
  <c r="C48" i="12"/>
  <c r="D48" i="12"/>
  <c r="AL48" i="12"/>
  <c r="AK48" i="12" s="1"/>
  <c r="AN48" i="12"/>
  <c r="AO48" i="12"/>
  <c r="AP48" i="12"/>
  <c r="AR48" i="12"/>
  <c r="B49" i="12"/>
  <c r="C49" i="12"/>
  <c r="D49" i="12"/>
  <c r="AL49" i="12"/>
  <c r="AK49" i="12" s="1"/>
  <c r="AN49" i="12"/>
  <c r="AO49" i="12"/>
  <c r="AP49" i="12"/>
  <c r="AR49" i="12"/>
  <c r="B50" i="12"/>
  <c r="C50" i="12"/>
  <c r="D50" i="12"/>
  <c r="AL50" i="12"/>
  <c r="AK50" i="12" s="1"/>
  <c r="AN50" i="12"/>
  <c r="AO50" i="12"/>
  <c r="AP50" i="12"/>
  <c r="AR50" i="12"/>
  <c r="B51" i="12"/>
  <c r="AO28" i="12"/>
  <c r="AO29" i="12"/>
  <c r="B35" i="4"/>
  <c r="B36" i="4"/>
  <c r="B37" i="4"/>
  <c r="B38" i="4"/>
  <c r="B39" i="4"/>
  <c r="B40" i="4"/>
  <c r="B41" i="4"/>
  <c r="B42" i="4"/>
  <c r="B43" i="4"/>
  <c r="B44" i="4"/>
  <c r="B45" i="4"/>
  <c r="B46" i="4"/>
  <c r="B47" i="4"/>
  <c r="B48" i="4"/>
  <c r="C43" i="16" s="1"/>
  <c r="B49" i="4"/>
  <c r="B50" i="4"/>
  <c r="B51" i="4"/>
  <c r="AN51" i="4"/>
  <c r="C51" i="12"/>
  <c r="D51" i="12"/>
  <c r="AL51" i="12"/>
  <c r="AK51" i="12" s="1"/>
  <c r="AP51" i="12"/>
  <c r="AR51" i="12"/>
  <c r="B52" i="12"/>
  <c r="B52" i="4"/>
  <c r="C52" i="12"/>
  <c r="D52" i="12"/>
  <c r="AL52" i="12"/>
  <c r="AK52" i="12" s="1"/>
  <c r="AP52" i="12"/>
  <c r="AR52" i="12"/>
  <c r="B53" i="12"/>
  <c r="B53" i="4"/>
  <c r="C53" i="12"/>
  <c r="D53" i="12"/>
  <c r="AL53" i="12"/>
  <c r="AK53" i="12" s="1"/>
  <c r="AP53" i="12"/>
  <c r="AR53" i="12"/>
  <c r="B54" i="12"/>
  <c r="B54" i="4"/>
  <c r="C54" i="12"/>
  <c r="D54" i="12"/>
  <c r="AL54" i="12"/>
  <c r="AK54" i="12" s="1"/>
  <c r="AP54" i="12"/>
  <c r="AR54" i="12"/>
  <c r="B55" i="12"/>
  <c r="B55" i="4"/>
  <c r="C55" i="12"/>
  <c r="D55" i="12"/>
  <c r="AL55" i="12"/>
  <c r="AK55" i="12" s="1"/>
  <c r="AP55" i="12"/>
  <c r="AR55" i="12"/>
  <c r="B56" i="12"/>
  <c r="B56" i="4"/>
  <c r="C56" i="12"/>
  <c r="D56" i="12"/>
  <c r="AL56" i="12"/>
  <c r="AK56" i="12" s="1"/>
  <c r="AP56" i="12"/>
  <c r="AR56" i="12"/>
  <c r="B57" i="12"/>
  <c r="B57" i="4"/>
  <c r="C52" i="16" s="1"/>
  <c r="C57" i="12"/>
  <c r="D57" i="12"/>
  <c r="AL57" i="12"/>
  <c r="AK57" i="12" s="1"/>
  <c r="AP57" i="12"/>
  <c r="AR57" i="12"/>
  <c r="B58" i="12"/>
  <c r="B58" i="4"/>
  <c r="C58" i="12"/>
  <c r="D58" i="12"/>
  <c r="AL58" i="12"/>
  <c r="AK58" i="12" s="1"/>
  <c r="AP58" i="12"/>
  <c r="AR58" i="12"/>
  <c r="B59" i="12"/>
  <c r="B59" i="4"/>
  <c r="C59" i="12"/>
  <c r="D59" i="12"/>
  <c r="AL59" i="12"/>
  <c r="AK59" i="12"/>
  <c r="AP59" i="12"/>
  <c r="AR59" i="12"/>
  <c r="B60" i="12"/>
  <c r="B60" i="4"/>
  <c r="C60" i="12"/>
  <c r="D60" i="12"/>
  <c r="AL60" i="12"/>
  <c r="AK60" i="12" s="1"/>
  <c r="AP60" i="12"/>
  <c r="AR60" i="12"/>
  <c r="B61" i="12"/>
  <c r="B61" i="4"/>
  <c r="C61" i="12"/>
  <c r="D61" i="12"/>
  <c r="AL61" i="12"/>
  <c r="AK61" i="12" s="1"/>
  <c r="AP61" i="12"/>
  <c r="AR61" i="12"/>
  <c r="B62" i="12"/>
  <c r="B62" i="4"/>
  <c r="C62" i="12"/>
  <c r="D62" i="12"/>
  <c r="AL62" i="12"/>
  <c r="AK62" i="12" s="1"/>
  <c r="AP62" i="12"/>
  <c r="AR62" i="12"/>
  <c r="B63" i="12"/>
  <c r="B63" i="4"/>
  <c r="C63" i="12"/>
  <c r="D63" i="12"/>
  <c r="AL63" i="12"/>
  <c r="AK63" i="12" s="1"/>
  <c r="AP63" i="12"/>
  <c r="AR63" i="12"/>
  <c r="B64" i="12"/>
  <c r="B64" i="4"/>
  <c r="C64" i="12"/>
  <c r="D64" i="12"/>
  <c r="AL64" i="12"/>
  <c r="AK64" i="12" s="1"/>
  <c r="AP64" i="12"/>
  <c r="AR64" i="12"/>
  <c r="B65" i="12"/>
  <c r="B65" i="4"/>
  <c r="C65" i="12"/>
  <c r="D65" i="12"/>
  <c r="AL65" i="12"/>
  <c r="AK65" i="12"/>
  <c r="AP65" i="12"/>
  <c r="AR65" i="12"/>
  <c r="B66" i="12"/>
  <c r="B66" i="4"/>
  <c r="C66" i="12"/>
  <c r="D66" i="12"/>
  <c r="AL66" i="12"/>
  <c r="AK66" i="12" s="1"/>
  <c r="AP66" i="12"/>
  <c r="AR66" i="12"/>
  <c r="B67" i="12"/>
  <c r="B67" i="4"/>
  <c r="C67" i="12"/>
  <c r="D67" i="12"/>
  <c r="AL67" i="12"/>
  <c r="AK67" i="12" s="1"/>
  <c r="AP67" i="12"/>
  <c r="AR67" i="12"/>
  <c r="B68" i="12"/>
  <c r="B68" i="4"/>
  <c r="C68" i="12"/>
  <c r="D68" i="12"/>
  <c r="AL68" i="12"/>
  <c r="AK68" i="12" s="1"/>
  <c r="AP68" i="12"/>
  <c r="AR68" i="12"/>
  <c r="B69" i="12"/>
  <c r="B69" i="4"/>
  <c r="C69" i="12"/>
  <c r="D69" i="12"/>
  <c r="AL69" i="12"/>
  <c r="AK69" i="12" s="1"/>
  <c r="AP69" i="12"/>
  <c r="AR69" i="12"/>
  <c r="B70" i="12"/>
  <c r="B70" i="4"/>
  <c r="C70" i="12"/>
  <c r="D70" i="12"/>
  <c r="AL70" i="12"/>
  <c r="AK70" i="12" s="1"/>
  <c r="AP70" i="12"/>
  <c r="AR70" i="12"/>
  <c r="B71" i="12"/>
  <c r="B71" i="4"/>
  <c r="C71" i="12"/>
  <c r="D71" i="12"/>
  <c r="AL71" i="12"/>
  <c r="AK71" i="12"/>
  <c r="AP71" i="12"/>
  <c r="AR71" i="12"/>
  <c r="B72" i="12"/>
  <c r="B72" i="4"/>
  <c r="C72" i="12"/>
  <c r="D72" i="12"/>
  <c r="AL72" i="12"/>
  <c r="AK72" i="12" s="1"/>
  <c r="AP72" i="12"/>
  <c r="AR72" i="12"/>
  <c r="B73" i="12"/>
  <c r="B73" i="4"/>
  <c r="C73" i="12"/>
  <c r="D73" i="12"/>
  <c r="AL73" i="12"/>
  <c r="AK73" i="12" s="1"/>
  <c r="AP73" i="12"/>
  <c r="AR73" i="12"/>
  <c r="B74" i="12"/>
  <c r="C74" i="12"/>
  <c r="D74" i="12"/>
  <c r="AL74" i="12"/>
  <c r="AK74" i="12"/>
  <c r="AO74" i="12"/>
  <c r="AP74" i="12"/>
  <c r="AR74" i="12"/>
  <c r="B75" i="12"/>
  <c r="C75" i="12"/>
  <c r="D75" i="12"/>
  <c r="AL75" i="12"/>
  <c r="AK75" i="12" s="1"/>
  <c r="AN75" i="12"/>
  <c r="AO75" i="12"/>
  <c r="AP75" i="12"/>
  <c r="AR75" i="12"/>
  <c r="B76" i="12"/>
  <c r="C76" i="12"/>
  <c r="D76" i="12"/>
  <c r="AL76" i="12"/>
  <c r="AK76" i="12" s="1"/>
  <c r="AN76" i="12"/>
  <c r="AO76" i="12"/>
  <c r="AP76" i="12"/>
  <c r="AR76" i="12"/>
  <c r="B77" i="12"/>
  <c r="C77" i="12"/>
  <c r="D77" i="12"/>
  <c r="AL77" i="12"/>
  <c r="AK77" i="12" s="1"/>
  <c r="AN77" i="12"/>
  <c r="AO77" i="12"/>
  <c r="AP77" i="12"/>
  <c r="AR77" i="12"/>
  <c r="B78" i="12"/>
  <c r="C78" i="12"/>
  <c r="D78" i="12"/>
  <c r="AL78" i="12"/>
  <c r="AK78" i="12" s="1"/>
  <c r="AN78" i="12"/>
  <c r="AO78" i="12"/>
  <c r="AP78" i="12"/>
  <c r="AR78" i="12"/>
  <c r="B79" i="12"/>
  <c r="C79" i="12"/>
  <c r="D79" i="12"/>
  <c r="AL79" i="12"/>
  <c r="AK79" i="12" s="1"/>
  <c r="AN79" i="12"/>
  <c r="AO79" i="12"/>
  <c r="AP79" i="12"/>
  <c r="AR79" i="12"/>
  <c r="B80" i="12"/>
  <c r="C80" i="12"/>
  <c r="D80" i="12"/>
  <c r="AL80" i="12"/>
  <c r="AK80" i="12" s="1"/>
  <c r="AN80" i="12"/>
  <c r="AO80" i="12"/>
  <c r="AP80" i="12"/>
  <c r="AR80" i="12"/>
  <c r="B81" i="12"/>
  <c r="C81" i="12"/>
  <c r="D81" i="12"/>
  <c r="AL81" i="12"/>
  <c r="AK81" i="12" s="1"/>
  <c r="AN81" i="12"/>
  <c r="AO81" i="12"/>
  <c r="AP81" i="12"/>
  <c r="AR81" i="12"/>
  <c r="B82" i="12"/>
  <c r="C82" i="12"/>
  <c r="D82" i="12"/>
  <c r="AL82" i="12"/>
  <c r="AK82" i="12" s="1"/>
  <c r="AN82" i="12"/>
  <c r="AO82" i="12"/>
  <c r="AP82" i="12"/>
  <c r="AR82" i="12"/>
  <c r="B83" i="12"/>
  <c r="C83" i="12"/>
  <c r="D83" i="12"/>
  <c r="AL83" i="12"/>
  <c r="AK83" i="12" s="1"/>
  <c r="AN83" i="12"/>
  <c r="AO83" i="12"/>
  <c r="AP83" i="12"/>
  <c r="AR83" i="12"/>
  <c r="B84" i="12"/>
  <c r="C84" i="12"/>
  <c r="D84" i="12"/>
  <c r="AL84" i="12"/>
  <c r="AK84" i="12" s="1"/>
  <c r="AN84" i="12"/>
  <c r="AO84" i="12"/>
  <c r="AP84" i="12"/>
  <c r="AR84" i="12"/>
  <c r="B85" i="12"/>
  <c r="C85" i="12"/>
  <c r="D85" i="12"/>
  <c r="AL85" i="12"/>
  <c r="AK85" i="12" s="1"/>
  <c r="AN85" i="12"/>
  <c r="AO85" i="12"/>
  <c r="AP85" i="12"/>
  <c r="AR85" i="12"/>
  <c r="B86" i="12"/>
  <c r="C86" i="12"/>
  <c r="D86" i="12"/>
  <c r="AL86" i="12"/>
  <c r="AK86" i="12" s="1"/>
  <c r="AN86" i="12"/>
  <c r="AO86" i="12"/>
  <c r="AP86" i="12"/>
  <c r="AR86" i="12"/>
  <c r="B87" i="12"/>
  <c r="C87" i="12"/>
  <c r="D87" i="12"/>
  <c r="AL87" i="12"/>
  <c r="AK87" i="12" s="1"/>
  <c r="AN87" i="12"/>
  <c r="AO87" i="12"/>
  <c r="AP87" i="12"/>
  <c r="AR87" i="12"/>
  <c r="B88" i="12"/>
  <c r="C88" i="12"/>
  <c r="D88" i="12"/>
  <c r="AL88" i="12"/>
  <c r="AK88" i="12" s="1"/>
  <c r="AO88" i="12"/>
  <c r="AP88" i="12"/>
  <c r="AR88" i="12"/>
  <c r="B89" i="12"/>
  <c r="C89" i="12"/>
  <c r="D89" i="12"/>
  <c r="AL89" i="12"/>
  <c r="AK89" i="12" s="1"/>
  <c r="AO89" i="12"/>
  <c r="AP89" i="12"/>
  <c r="AR89" i="12"/>
  <c r="B90" i="12"/>
  <c r="C90" i="12"/>
  <c r="D90" i="12"/>
  <c r="AL90" i="12"/>
  <c r="AK90" i="12" s="1"/>
  <c r="AO90" i="12"/>
  <c r="AP90" i="12"/>
  <c r="AR90" i="12"/>
  <c r="B91" i="12"/>
  <c r="C91" i="12"/>
  <c r="D91" i="12"/>
  <c r="AL91" i="12"/>
  <c r="AK91" i="12" s="1"/>
  <c r="AN91" i="12"/>
  <c r="AO91" i="12"/>
  <c r="AP91" i="12"/>
  <c r="AR91" i="12"/>
  <c r="B92" i="12"/>
  <c r="C92" i="12"/>
  <c r="D92" i="12"/>
  <c r="AL92" i="12"/>
  <c r="AK92" i="12" s="1"/>
  <c r="AN92" i="12"/>
  <c r="AO92" i="12"/>
  <c r="AP92" i="12"/>
  <c r="AR92" i="12"/>
  <c r="B93" i="12"/>
  <c r="C93" i="12"/>
  <c r="D93" i="12"/>
  <c r="AL93" i="12"/>
  <c r="AK93" i="12" s="1"/>
  <c r="AN93" i="12"/>
  <c r="AO93" i="12"/>
  <c r="AP93" i="12"/>
  <c r="AR93" i="12"/>
  <c r="B94" i="12"/>
  <c r="C94" i="12"/>
  <c r="D94" i="12"/>
  <c r="AL94" i="12"/>
  <c r="AK94" i="12" s="1"/>
  <c r="AN94" i="12"/>
  <c r="AO94" i="12"/>
  <c r="AP94" i="12"/>
  <c r="AR94" i="12"/>
  <c r="B95" i="12"/>
  <c r="C95" i="12"/>
  <c r="D95" i="12"/>
  <c r="AL95" i="12"/>
  <c r="AK95" i="12" s="1"/>
  <c r="AN95" i="12"/>
  <c r="AO95" i="12"/>
  <c r="AP95" i="12"/>
  <c r="AR95" i="12"/>
  <c r="B96" i="12"/>
  <c r="C96" i="12"/>
  <c r="D96" i="12"/>
  <c r="AL96" i="12"/>
  <c r="AK96" i="12" s="1"/>
  <c r="AN96" i="12"/>
  <c r="AO96" i="12"/>
  <c r="AP96" i="12"/>
  <c r="AR96" i="12"/>
  <c r="B97" i="12"/>
  <c r="C97" i="12"/>
  <c r="D97" i="12"/>
  <c r="AL97" i="12"/>
  <c r="AK97" i="12" s="1"/>
  <c r="AN97" i="12"/>
  <c r="AO97" i="12"/>
  <c r="AP97" i="12"/>
  <c r="AR97" i="12"/>
  <c r="B98" i="12"/>
  <c r="C98" i="12"/>
  <c r="D98" i="12"/>
  <c r="AL98" i="12"/>
  <c r="AK98" i="12" s="1"/>
  <c r="AN98" i="12"/>
  <c r="AO98" i="12"/>
  <c r="AP98" i="12"/>
  <c r="AR98" i="12"/>
  <c r="B99" i="12"/>
  <c r="C99" i="12"/>
  <c r="D99" i="12"/>
  <c r="AL99" i="12"/>
  <c r="AK99" i="12" s="1"/>
  <c r="AN99" i="12"/>
  <c r="AO99" i="12"/>
  <c r="AP99" i="12"/>
  <c r="AR99" i="12"/>
  <c r="B100" i="12"/>
  <c r="C100" i="12"/>
  <c r="D100" i="12"/>
  <c r="AL100" i="12"/>
  <c r="AK100" i="12" s="1"/>
  <c r="AN100" i="12"/>
  <c r="AO100" i="12"/>
  <c r="AP100" i="12"/>
  <c r="AR100" i="12"/>
  <c r="B101" i="12"/>
  <c r="C101" i="12"/>
  <c r="D101" i="12"/>
  <c r="AL101" i="12"/>
  <c r="AK101" i="12" s="1"/>
  <c r="AN101" i="12"/>
  <c r="AO101" i="12"/>
  <c r="AP101" i="12"/>
  <c r="AR101" i="12"/>
  <c r="B102" i="12"/>
  <c r="C102" i="12"/>
  <c r="D102" i="12"/>
  <c r="AL102" i="12"/>
  <c r="AK102" i="12" s="1"/>
  <c r="AO102" i="12"/>
  <c r="AP102" i="12"/>
  <c r="AR102" i="12"/>
  <c r="B103" i="12"/>
  <c r="C103" i="12"/>
  <c r="D103" i="12"/>
  <c r="AL103" i="12"/>
  <c r="AK103" i="12" s="1"/>
  <c r="AO103" i="12"/>
  <c r="AP103" i="12"/>
  <c r="AR103" i="12"/>
  <c r="D104" i="12"/>
  <c r="E26" i="2"/>
  <c r="B109" i="12"/>
  <c r="A110" i="12"/>
  <c r="B110" i="12"/>
  <c r="D110" i="12"/>
  <c r="A111" i="12"/>
  <c r="B111" i="12"/>
  <c r="D111" i="12"/>
  <c r="A112" i="12"/>
  <c r="B112" i="12"/>
  <c r="D112" i="12"/>
  <c r="A113" i="12"/>
  <c r="B113" i="12"/>
  <c r="D113" i="12"/>
  <c r="A114" i="12"/>
  <c r="B114" i="12"/>
  <c r="D114" i="12"/>
  <c r="E32" i="2"/>
  <c r="A115" i="8" s="1"/>
  <c r="B115" i="12"/>
  <c r="A116" i="12"/>
  <c r="B116" i="12"/>
  <c r="D116" i="12"/>
  <c r="A117" i="12"/>
  <c r="B117" i="12"/>
  <c r="D117" i="12"/>
  <c r="E35" i="2"/>
  <c r="B118" i="12"/>
  <c r="A119" i="12"/>
  <c r="B119" i="12"/>
  <c r="D119" i="12"/>
  <c r="O20" i="17" s="1"/>
  <c r="A120" i="12"/>
  <c r="B120" i="12"/>
  <c r="D120" i="12"/>
  <c r="A121" i="12"/>
  <c r="B121" i="12"/>
  <c r="D121" i="12"/>
  <c r="A122" i="12"/>
  <c r="B122" i="12"/>
  <c r="D122" i="12"/>
  <c r="A123" i="12"/>
  <c r="B123" i="12"/>
  <c r="D123" i="12"/>
  <c r="E41" i="2"/>
  <c r="B124" i="12"/>
  <c r="A125" i="12"/>
  <c r="B125" i="12"/>
  <c r="D125" i="12"/>
  <c r="A126" i="12"/>
  <c r="B126" i="12"/>
  <c r="D126" i="12"/>
  <c r="A127" i="12"/>
  <c r="B127" i="12"/>
  <c r="D127" i="12"/>
  <c r="A128" i="12"/>
  <c r="B128" i="12"/>
  <c r="D128" i="12"/>
  <c r="E46" i="2"/>
  <c r="A129" i="12"/>
  <c r="B129" i="12"/>
  <c r="A130" i="12"/>
  <c r="B130" i="12"/>
  <c r="D130" i="12"/>
  <c r="E48" i="2"/>
  <c r="A131" i="12"/>
  <c r="B131" i="12"/>
  <c r="A132" i="12"/>
  <c r="B132" i="12"/>
  <c r="D132" i="12"/>
  <c r="A133" i="12"/>
  <c r="B133" i="12"/>
  <c r="D133" i="12"/>
  <c r="E51" i="2"/>
  <c r="B134" i="12"/>
  <c r="A135" i="12"/>
  <c r="B135" i="12"/>
  <c r="D135" i="12"/>
  <c r="E53" i="2"/>
  <c r="B136" i="12"/>
  <c r="A137" i="12"/>
  <c r="B137" i="12"/>
  <c r="D137" i="12"/>
  <c r="A138" i="12"/>
  <c r="B138" i="12"/>
  <c r="D138" i="12"/>
  <c r="A139" i="12"/>
  <c r="B139" i="12"/>
  <c r="D139" i="12"/>
  <c r="A140" i="12"/>
  <c r="B140" i="12"/>
  <c r="D140" i="12"/>
  <c r="A141" i="12"/>
  <c r="B141" i="12"/>
  <c r="D141" i="12"/>
  <c r="D152" i="12"/>
  <c r="D153" i="12"/>
  <c r="D151" i="12" s="1"/>
  <c r="O45" i="17" s="1"/>
  <c r="D154" i="12"/>
  <c r="D155" i="12"/>
  <c r="D156" i="12"/>
  <c r="D157" i="12"/>
  <c r="D159" i="12"/>
  <c r="D158" i="12" s="1"/>
  <c r="O52" i="17" s="1"/>
  <c r="D160" i="12"/>
  <c r="D161" i="12"/>
  <c r="D162" i="12"/>
  <c r="D163" i="12"/>
  <c r="D164" i="12"/>
  <c r="D166" i="12"/>
  <c r="D167" i="12"/>
  <c r="D165" i="12"/>
  <c r="O59" i="17" s="1"/>
  <c r="D168" i="12"/>
  <c r="D169" i="12"/>
  <c r="E151" i="12"/>
  <c r="E150" i="12" s="1"/>
  <c r="E158" i="12"/>
  <c r="E165" i="12"/>
  <c r="F151" i="12"/>
  <c r="F150" i="12" s="1"/>
  <c r="F158" i="12"/>
  <c r="F165" i="12"/>
  <c r="G151" i="12"/>
  <c r="G158" i="12"/>
  <c r="G150" i="12" s="1"/>
  <c r="G165" i="12"/>
  <c r="H151" i="12"/>
  <c r="H150" i="12" s="1"/>
  <c r="H158" i="12"/>
  <c r="H165" i="12"/>
  <c r="I151" i="12"/>
  <c r="I150" i="12" s="1"/>
  <c r="I158" i="12"/>
  <c r="I165" i="12"/>
  <c r="J151" i="12"/>
  <c r="J150" i="12" s="1"/>
  <c r="J158" i="12"/>
  <c r="J165" i="12"/>
  <c r="K151" i="12"/>
  <c r="K158" i="12"/>
  <c r="K150" i="12" s="1"/>
  <c r="K165" i="12"/>
  <c r="L151" i="12"/>
  <c r="L150" i="12"/>
  <c r="L158" i="12"/>
  <c r="L165" i="12"/>
  <c r="M151" i="12"/>
  <c r="M150" i="12" s="1"/>
  <c r="M158" i="12"/>
  <c r="M165" i="12"/>
  <c r="N151" i="12"/>
  <c r="N150" i="12" s="1"/>
  <c r="N158" i="12"/>
  <c r="N165" i="12"/>
  <c r="O151" i="12"/>
  <c r="O158" i="12"/>
  <c r="O150" i="12" s="1"/>
  <c r="O165" i="12"/>
  <c r="P151" i="12"/>
  <c r="P150" i="12" s="1"/>
  <c r="P158" i="12"/>
  <c r="P165" i="12"/>
  <c r="Q151" i="12"/>
  <c r="Q150" i="12" s="1"/>
  <c r="Q158" i="12"/>
  <c r="Q165" i="12"/>
  <c r="R151" i="12"/>
  <c r="R150" i="12" s="1"/>
  <c r="R158" i="12"/>
  <c r="R165" i="12"/>
  <c r="S151" i="12"/>
  <c r="S158" i="12"/>
  <c r="S150" i="12" s="1"/>
  <c r="S165" i="12"/>
  <c r="T151" i="12"/>
  <c r="T150" i="12"/>
  <c r="T158" i="12"/>
  <c r="T165" i="12"/>
  <c r="U151" i="12"/>
  <c r="U150" i="12" s="1"/>
  <c r="U158" i="12"/>
  <c r="U165" i="12"/>
  <c r="V151" i="12"/>
  <c r="V150" i="12" s="1"/>
  <c r="V158" i="12"/>
  <c r="V165" i="12"/>
  <c r="W151" i="12"/>
  <c r="W158" i="12"/>
  <c r="W150" i="12" s="1"/>
  <c r="W165" i="12"/>
  <c r="X151" i="12"/>
  <c r="X150" i="12"/>
  <c r="X158" i="12"/>
  <c r="X165" i="12"/>
  <c r="Y151" i="12"/>
  <c r="Y150" i="12" s="1"/>
  <c r="Y158" i="12"/>
  <c r="Y165" i="12"/>
  <c r="Z151" i="12"/>
  <c r="Z150" i="12" s="1"/>
  <c r="Z158" i="12"/>
  <c r="Z165" i="12"/>
  <c r="AA151" i="12"/>
  <c r="AA158" i="12"/>
  <c r="AA150" i="12" s="1"/>
  <c r="AA165" i="12"/>
  <c r="AB151" i="12"/>
  <c r="AB150" i="12"/>
  <c r="AB158" i="12"/>
  <c r="AB165" i="12"/>
  <c r="AC151" i="12"/>
  <c r="AC150" i="12" s="1"/>
  <c r="AC158" i="12"/>
  <c r="AC165" i="12"/>
  <c r="AD151" i="12"/>
  <c r="AD150" i="12" s="1"/>
  <c r="AD158" i="12"/>
  <c r="AD165" i="12"/>
  <c r="AE151" i="12"/>
  <c r="AE158" i="12"/>
  <c r="AE150" i="12" s="1"/>
  <c r="AE165" i="12"/>
  <c r="AF151" i="12"/>
  <c r="AF150" i="12"/>
  <c r="AF158" i="12"/>
  <c r="AF165" i="12"/>
  <c r="AG151" i="12"/>
  <c r="AG150" i="12" s="1"/>
  <c r="AG158" i="12"/>
  <c r="AG165" i="12"/>
  <c r="AH151" i="12"/>
  <c r="AH150" i="12" s="1"/>
  <c r="AH158" i="12"/>
  <c r="AH165" i="12"/>
  <c r="E67" i="2"/>
  <c r="B151" i="12"/>
  <c r="A152" i="12"/>
  <c r="B152" i="12"/>
  <c r="A153" i="12"/>
  <c r="B153" i="12"/>
  <c r="A154" i="12"/>
  <c r="B154" i="12"/>
  <c r="A155" i="12"/>
  <c r="B155" i="12"/>
  <c r="A156" i="12"/>
  <c r="B156" i="12"/>
  <c r="A157" i="12"/>
  <c r="B157" i="12"/>
  <c r="E74" i="2"/>
  <c r="A158" i="12" s="1"/>
  <c r="B158" i="12"/>
  <c r="A159" i="12"/>
  <c r="B159" i="12"/>
  <c r="A160" i="12"/>
  <c r="B160" i="12"/>
  <c r="A161" i="12"/>
  <c r="B161" i="12"/>
  <c r="A162" i="12"/>
  <c r="B162" i="12"/>
  <c r="A163" i="12"/>
  <c r="B163" i="12"/>
  <c r="A164" i="12"/>
  <c r="B164" i="12"/>
  <c r="E81" i="2"/>
  <c r="B165" i="12"/>
  <c r="A166" i="12"/>
  <c r="B166" i="12"/>
  <c r="A167" i="12"/>
  <c r="B167" i="12"/>
  <c r="A168" i="12"/>
  <c r="B168" i="12"/>
  <c r="A169" i="12"/>
  <c r="B169" i="12"/>
  <c r="E61" i="2"/>
  <c r="A171" i="12"/>
  <c r="B171" i="12"/>
  <c r="E171" i="12"/>
  <c r="F171" i="12"/>
  <c r="G171" i="12"/>
  <c r="H171" i="12"/>
  <c r="I171" i="12"/>
  <c r="J171" i="12"/>
  <c r="K171" i="12"/>
  <c r="L171" i="12"/>
  <c r="M171" i="12"/>
  <c r="N171" i="12"/>
  <c r="O171" i="12"/>
  <c r="P171" i="12"/>
  <c r="Q171" i="12"/>
  <c r="R171" i="12"/>
  <c r="S171" i="12"/>
  <c r="T171" i="12"/>
  <c r="U171" i="12"/>
  <c r="V171" i="12"/>
  <c r="W171" i="12"/>
  <c r="X171" i="12"/>
  <c r="Y171" i="12"/>
  <c r="Z171" i="12"/>
  <c r="AA171" i="12"/>
  <c r="AB171" i="12"/>
  <c r="AC171" i="12"/>
  <c r="AD171" i="12"/>
  <c r="AE171" i="12"/>
  <c r="AF171" i="12"/>
  <c r="AG171" i="12"/>
  <c r="AH171" i="12"/>
  <c r="A172" i="12"/>
  <c r="B172" i="12"/>
  <c r="D172" i="12"/>
  <c r="A173" i="12"/>
  <c r="B173" i="12"/>
  <c r="D173" i="12"/>
  <c r="A174" i="12"/>
  <c r="B174" i="12"/>
  <c r="D174" i="12"/>
  <c r="AT14" i="4"/>
  <c r="AV14" i="4" s="1"/>
  <c r="AT15" i="4"/>
  <c r="AV15" i="4"/>
  <c r="AT16" i="4"/>
  <c r="AV16" i="4" s="1"/>
  <c r="AW16" i="4"/>
  <c r="AT17" i="4"/>
  <c r="AV17" i="4" s="1"/>
  <c r="AT18" i="4"/>
  <c r="AV18" i="4"/>
  <c r="AT19" i="4"/>
  <c r="AV19" i="4" s="1"/>
  <c r="AT20" i="4"/>
  <c r="AV20" i="4"/>
  <c r="D11" i="4"/>
  <c r="C14" i="4"/>
  <c r="D14" i="4"/>
  <c r="AL14" i="4"/>
  <c r="AK14" i="4" s="1"/>
  <c r="AR14" i="4"/>
  <c r="AY14" i="4"/>
  <c r="BA14" i="4" s="1"/>
  <c r="C15" i="4"/>
  <c r="D15" i="4"/>
  <c r="AL15" i="4"/>
  <c r="AK15" i="4" s="1"/>
  <c r="AR15" i="4"/>
  <c r="AY15" i="4"/>
  <c r="BA15" i="4" s="1"/>
  <c r="BB15" i="4"/>
  <c r="C16" i="4"/>
  <c r="D16" i="4"/>
  <c r="AL16" i="4"/>
  <c r="AK16" i="4" s="1"/>
  <c r="AR16" i="4"/>
  <c r="AY16" i="4"/>
  <c r="BA16" i="4" s="1"/>
  <c r="C17" i="4"/>
  <c r="D17" i="4"/>
  <c r="AL17" i="4"/>
  <c r="AK17" i="4" s="1"/>
  <c r="AR17" i="4"/>
  <c r="AU17" i="4"/>
  <c r="AY17" i="4"/>
  <c r="BA17" i="4" s="1"/>
  <c r="C18" i="4"/>
  <c r="D18" i="4"/>
  <c r="AL18" i="4"/>
  <c r="AK18" i="4" s="1"/>
  <c r="AR18" i="4"/>
  <c r="AY18" i="4"/>
  <c r="BA18" i="4" s="1"/>
  <c r="C19" i="4"/>
  <c r="D19" i="4"/>
  <c r="AL19" i="4"/>
  <c r="AK19" i="4" s="1"/>
  <c r="AR19" i="4"/>
  <c r="AY19" i="4"/>
  <c r="BA19" i="4" s="1"/>
  <c r="C20" i="4"/>
  <c r="D20" i="4"/>
  <c r="AL20" i="4"/>
  <c r="AK20" i="4" s="1"/>
  <c r="AR20" i="4"/>
  <c r="AY20" i="4"/>
  <c r="BA20" i="4" s="1"/>
  <c r="BB20" i="4"/>
  <c r="C21" i="4"/>
  <c r="D21" i="4"/>
  <c r="AL21" i="4"/>
  <c r="AK21" i="4" s="1"/>
  <c r="AR21" i="4"/>
  <c r="C22" i="4"/>
  <c r="D22" i="4"/>
  <c r="AL22" i="4"/>
  <c r="AK22" i="4" s="1"/>
  <c r="AR22" i="4"/>
  <c r="C23" i="4"/>
  <c r="D23" i="4"/>
  <c r="AL23" i="4"/>
  <c r="AK23" i="4" s="1"/>
  <c r="AR23" i="4"/>
  <c r="C24" i="4"/>
  <c r="D24" i="4"/>
  <c r="AL24" i="4"/>
  <c r="AK24" i="4" s="1"/>
  <c r="AR24" i="4"/>
  <c r="C25" i="4"/>
  <c r="D25" i="4"/>
  <c r="AL25" i="4"/>
  <c r="AK25" i="4" s="1"/>
  <c r="AR25" i="4"/>
  <c r="C26" i="4"/>
  <c r="D26" i="4"/>
  <c r="AL26" i="4"/>
  <c r="AK26" i="4" s="1"/>
  <c r="AR26" i="4"/>
  <c r="C27" i="4"/>
  <c r="D27" i="4"/>
  <c r="AL27" i="4"/>
  <c r="AK27" i="4" s="1"/>
  <c r="AR27" i="4"/>
  <c r="C28" i="4"/>
  <c r="D28" i="4"/>
  <c r="AL28" i="4"/>
  <c r="AK28" i="4" s="1"/>
  <c r="AR28" i="4"/>
  <c r="C29" i="4"/>
  <c r="D29" i="4"/>
  <c r="AL29" i="4"/>
  <c r="AK29" i="4" s="1"/>
  <c r="AP29" i="4"/>
  <c r="AR29" i="4"/>
  <c r="C30" i="4"/>
  <c r="D30" i="4"/>
  <c r="AL30" i="4"/>
  <c r="AK30" i="4" s="1"/>
  <c r="AP30" i="4"/>
  <c r="AR30" i="4"/>
  <c r="C31" i="4"/>
  <c r="D31" i="4"/>
  <c r="AL31" i="4"/>
  <c r="AK31" i="4" s="1"/>
  <c r="AP31" i="4"/>
  <c r="AR31" i="4"/>
  <c r="C32" i="4"/>
  <c r="D32" i="4"/>
  <c r="AL32" i="4"/>
  <c r="AK32" i="4" s="1"/>
  <c r="AP32" i="4"/>
  <c r="AR32" i="4"/>
  <c r="C33" i="4"/>
  <c r="D33" i="4"/>
  <c r="AL33" i="4"/>
  <c r="AK33" i="4" s="1"/>
  <c r="AP33" i="4"/>
  <c r="AR33" i="4"/>
  <c r="C34" i="4"/>
  <c r="D34" i="4"/>
  <c r="AL34" i="4"/>
  <c r="AK34" i="4" s="1"/>
  <c r="AP34" i="4"/>
  <c r="AR34" i="4"/>
  <c r="C35" i="4"/>
  <c r="D35" i="4"/>
  <c r="AL35" i="4"/>
  <c r="AK35" i="4" s="1"/>
  <c r="AN35" i="4"/>
  <c r="AO35" i="4"/>
  <c r="AP35" i="4"/>
  <c r="AR35" i="4"/>
  <c r="C36" i="4"/>
  <c r="D36" i="4"/>
  <c r="AL36" i="4"/>
  <c r="AK36" i="4" s="1"/>
  <c r="AN36" i="4"/>
  <c r="D31" i="16" s="1"/>
  <c r="AO36" i="4"/>
  <c r="AP36" i="4"/>
  <c r="AR36" i="4"/>
  <c r="C37" i="4"/>
  <c r="D37" i="4"/>
  <c r="AL37" i="4"/>
  <c r="AK37" i="4" s="1"/>
  <c r="AN37" i="4"/>
  <c r="AO37" i="4"/>
  <c r="AP37" i="4"/>
  <c r="AR37" i="4"/>
  <c r="C38" i="4"/>
  <c r="D38" i="4"/>
  <c r="AL38" i="4"/>
  <c r="AK38" i="4" s="1"/>
  <c r="AN38" i="4"/>
  <c r="D33" i="16" s="1"/>
  <c r="AO38" i="4"/>
  <c r="AP38" i="4"/>
  <c r="AR38" i="4"/>
  <c r="C39" i="4"/>
  <c r="D39" i="4"/>
  <c r="AL39" i="4"/>
  <c r="AK39" i="4" s="1"/>
  <c r="AN39" i="4"/>
  <c r="AO39" i="4"/>
  <c r="AP39" i="4"/>
  <c r="AR39" i="4"/>
  <c r="C40" i="4"/>
  <c r="D40" i="4"/>
  <c r="AL40" i="4"/>
  <c r="AK40" i="4" s="1"/>
  <c r="AO40" i="4"/>
  <c r="AP40" i="4"/>
  <c r="AR40" i="4"/>
  <c r="C41" i="4"/>
  <c r="D41" i="4"/>
  <c r="AL41" i="4"/>
  <c r="AK41" i="4" s="1"/>
  <c r="AO41" i="4"/>
  <c r="AP41" i="4"/>
  <c r="AR41" i="4"/>
  <c r="C42" i="4"/>
  <c r="D42" i="4"/>
  <c r="AL42" i="4"/>
  <c r="AK42" i="4" s="1"/>
  <c r="AO42" i="4"/>
  <c r="AP42" i="4"/>
  <c r="AR42" i="4"/>
  <c r="C43" i="4"/>
  <c r="D43" i="4"/>
  <c r="AL43" i="4"/>
  <c r="AK43" i="4" s="1"/>
  <c r="AN43" i="4"/>
  <c r="D38" i="16" s="1"/>
  <c r="AO43" i="4"/>
  <c r="AP43" i="4"/>
  <c r="AR43" i="4"/>
  <c r="C44" i="4"/>
  <c r="D44" i="4"/>
  <c r="AL44" i="4"/>
  <c r="AK44" i="4" s="1"/>
  <c r="AN44" i="4"/>
  <c r="AO44" i="4"/>
  <c r="AP44" i="4"/>
  <c r="AR44" i="4"/>
  <c r="C45" i="4"/>
  <c r="D45" i="4"/>
  <c r="AL45" i="4"/>
  <c r="AK45" i="4" s="1"/>
  <c r="AN45" i="4"/>
  <c r="D40" i="16" s="1"/>
  <c r="AO45" i="4"/>
  <c r="AP45" i="4"/>
  <c r="AR45" i="4"/>
  <c r="C46" i="4"/>
  <c r="D46" i="4"/>
  <c r="AL46" i="4"/>
  <c r="AK46" i="4" s="1"/>
  <c r="AN46" i="4"/>
  <c r="AO46" i="4"/>
  <c r="AP46" i="4"/>
  <c r="AR46" i="4"/>
  <c r="C47" i="4"/>
  <c r="D47" i="4"/>
  <c r="AL47" i="4"/>
  <c r="AK47" i="4" s="1"/>
  <c r="AN47" i="4"/>
  <c r="AO47" i="4"/>
  <c r="AP47" i="4"/>
  <c r="AR47" i="4"/>
  <c r="C48" i="4"/>
  <c r="D48" i="4"/>
  <c r="AL48" i="4"/>
  <c r="AK48" i="4" s="1"/>
  <c r="AN48" i="4"/>
  <c r="AO48" i="4"/>
  <c r="AP48" i="4"/>
  <c r="AR48" i="4"/>
  <c r="C49" i="4"/>
  <c r="D49" i="4"/>
  <c r="AL49" i="4"/>
  <c r="AK49" i="4" s="1"/>
  <c r="AN49" i="4"/>
  <c r="AO49" i="4"/>
  <c r="AP49" i="4"/>
  <c r="AR49" i="4"/>
  <c r="C50" i="4"/>
  <c r="D50" i="4"/>
  <c r="AL50" i="4"/>
  <c r="AK50" i="4" s="1"/>
  <c r="AN50" i="4"/>
  <c r="D45" i="16" s="1"/>
  <c r="AO50" i="4"/>
  <c r="AP50" i="4"/>
  <c r="AR50" i="4"/>
  <c r="C51" i="4"/>
  <c r="D51" i="4"/>
  <c r="AL51" i="4"/>
  <c r="AK51" i="4" s="1"/>
  <c r="AP51" i="4"/>
  <c r="AR51" i="4"/>
  <c r="C52" i="4"/>
  <c r="D52" i="4"/>
  <c r="AL52" i="4"/>
  <c r="AK52" i="4" s="1"/>
  <c r="AP52" i="4"/>
  <c r="AR52" i="4"/>
  <c r="C53" i="4"/>
  <c r="D53" i="4"/>
  <c r="AL53" i="4"/>
  <c r="AK53" i="4" s="1"/>
  <c r="AP53" i="4"/>
  <c r="AR53" i="4"/>
  <c r="C54" i="4"/>
  <c r="D54" i="4"/>
  <c r="AL54" i="4"/>
  <c r="AK54" i="4" s="1"/>
  <c r="AP54" i="4"/>
  <c r="AR54" i="4"/>
  <c r="C55" i="4"/>
  <c r="D55" i="4"/>
  <c r="AL55" i="4"/>
  <c r="AK55" i="4" s="1"/>
  <c r="AP55" i="4"/>
  <c r="AR55" i="4"/>
  <c r="C56" i="4"/>
  <c r="D56" i="4"/>
  <c r="AL56" i="4"/>
  <c r="AK56" i="4" s="1"/>
  <c r="AP56" i="4"/>
  <c r="AR56" i="4"/>
  <c r="C57" i="4"/>
  <c r="D57" i="4"/>
  <c r="AL57" i="4"/>
  <c r="AK57" i="4" s="1"/>
  <c r="AP57" i="4"/>
  <c r="AR57" i="4"/>
  <c r="C58" i="4"/>
  <c r="D58" i="4"/>
  <c r="AL58" i="4"/>
  <c r="AK58" i="4" s="1"/>
  <c r="AP58" i="4"/>
  <c r="AR58" i="4"/>
  <c r="C59" i="4"/>
  <c r="D59" i="4"/>
  <c r="AL59" i="4"/>
  <c r="AK59" i="4" s="1"/>
  <c r="AP59" i="4"/>
  <c r="AR59" i="4"/>
  <c r="C60" i="4"/>
  <c r="D60" i="4"/>
  <c r="AL60" i="4"/>
  <c r="AK60" i="4" s="1"/>
  <c r="AP60" i="4"/>
  <c r="AR60" i="4"/>
  <c r="C61" i="4"/>
  <c r="D61" i="4"/>
  <c r="AL61" i="4"/>
  <c r="AK61" i="4" s="1"/>
  <c r="AP61" i="4"/>
  <c r="AR61" i="4"/>
  <c r="C62" i="4"/>
  <c r="D62" i="4"/>
  <c r="AL62" i="4"/>
  <c r="AK62" i="4" s="1"/>
  <c r="AP62" i="4"/>
  <c r="AR62" i="4"/>
  <c r="C63" i="4"/>
  <c r="D63" i="4"/>
  <c r="AL63" i="4"/>
  <c r="AK63" i="4" s="1"/>
  <c r="AP63" i="4"/>
  <c r="AR63" i="4"/>
  <c r="C64" i="4"/>
  <c r="D64" i="4"/>
  <c r="AL64" i="4"/>
  <c r="AK64" i="4" s="1"/>
  <c r="AP64" i="4"/>
  <c r="AR64" i="4"/>
  <c r="C65" i="4"/>
  <c r="D65" i="4"/>
  <c r="AL65" i="4"/>
  <c r="AK65" i="4" s="1"/>
  <c r="AP65" i="4"/>
  <c r="AR65" i="4"/>
  <c r="C66" i="4"/>
  <c r="D66" i="4"/>
  <c r="AL66" i="4"/>
  <c r="AK66" i="4" s="1"/>
  <c r="AP66" i="4"/>
  <c r="AR66" i="4"/>
  <c r="C67" i="4"/>
  <c r="D67" i="4"/>
  <c r="AL67" i="4"/>
  <c r="AK67" i="4" s="1"/>
  <c r="AP67" i="4"/>
  <c r="AR67" i="4"/>
  <c r="C68" i="4"/>
  <c r="D68" i="4"/>
  <c r="AL68" i="4"/>
  <c r="AK68" i="4" s="1"/>
  <c r="AP68" i="4"/>
  <c r="AR68" i="4"/>
  <c r="C69" i="4"/>
  <c r="D69" i="4"/>
  <c r="AL69" i="4"/>
  <c r="AK69" i="4" s="1"/>
  <c r="AP69" i="4"/>
  <c r="AR69" i="4"/>
  <c r="C70" i="4"/>
  <c r="D70" i="4"/>
  <c r="AL70" i="4"/>
  <c r="AK70" i="4" s="1"/>
  <c r="AP70" i="4"/>
  <c r="AR70" i="4"/>
  <c r="C71" i="4"/>
  <c r="D71" i="4"/>
  <c r="AL71" i="4"/>
  <c r="AK71" i="4" s="1"/>
  <c r="AP71" i="4"/>
  <c r="AR71" i="4"/>
  <c r="C72" i="4"/>
  <c r="D72" i="4"/>
  <c r="AL72" i="4"/>
  <c r="AK72" i="4" s="1"/>
  <c r="AP72" i="4"/>
  <c r="AR72" i="4"/>
  <c r="C73" i="4"/>
  <c r="D73" i="4"/>
  <c r="AL73" i="4"/>
  <c r="AK73" i="4" s="1"/>
  <c r="AP73" i="4"/>
  <c r="AR73" i="4"/>
  <c r="B74" i="4"/>
  <c r="C74" i="4"/>
  <c r="D74" i="4"/>
  <c r="AL74" i="4"/>
  <c r="AK74" i="4" s="1"/>
  <c r="AN74" i="4"/>
  <c r="AO74" i="4"/>
  <c r="AP74" i="4"/>
  <c r="AR74" i="4"/>
  <c r="B75" i="4"/>
  <c r="C75" i="4"/>
  <c r="D75" i="4"/>
  <c r="AL75" i="4"/>
  <c r="AK75" i="4" s="1"/>
  <c r="AN75" i="4"/>
  <c r="AO75" i="4"/>
  <c r="AP75" i="4"/>
  <c r="AR75" i="4"/>
  <c r="B76" i="4"/>
  <c r="C76" i="4"/>
  <c r="D76" i="4"/>
  <c r="AL76" i="4"/>
  <c r="AK76" i="4" s="1"/>
  <c r="AN76" i="4"/>
  <c r="AO76" i="4"/>
  <c r="AP76" i="4"/>
  <c r="E71" i="16" s="1"/>
  <c r="AR76" i="4"/>
  <c r="B77" i="4"/>
  <c r="C77" i="4"/>
  <c r="D77" i="4"/>
  <c r="AL77" i="4"/>
  <c r="AK77" i="4" s="1"/>
  <c r="AN77" i="4"/>
  <c r="AO77" i="4"/>
  <c r="AP77" i="4"/>
  <c r="AR77" i="4"/>
  <c r="B78" i="4"/>
  <c r="C78" i="4"/>
  <c r="D78" i="4"/>
  <c r="AL78" i="4"/>
  <c r="AK78" i="4" s="1"/>
  <c r="AN78" i="4"/>
  <c r="AO78" i="4"/>
  <c r="AP78" i="4"/>
  <c r="E73" i="16" s="1"/>
  <c r="AR78" i="4"/>
  <c r="B79" i="4"/>
  <c r="C79" i="4"/>
  <c r="D79" i="4"/>
  <c r="AL79" i="4"/>
  <c r="AK79" i="4" s="1"/>
  <c r="AN79" i="4"/>
  <c r="AO79" i="4"/>
  <c r="AP79" i="4"/>
  <c r="AR79" i="4"/>
  <c r="B80" i="4"/>
  <c r="C80" i="4"/>
  <c r="D80" i="4"/>
  <c r="AL80" i="4"/>
  <c r="AK80" i="4" s="1"/>
  <c r="AN80" i="4"/>
  <c r="AO80" i="4"/>
  <c r="AP80" i="4"/>
  <c r="AR80" i="4"/>
  <c r="B81" i="4"/>
  <c r="C81" i="4"/>
  <c r="D81" i="4"/>
  <c r="AL81" i="4"/>
  <c r="AK81" i="4" s="1"/>
  <c r="AN81" i="4"/>
  <c r="AO81" i="4"/>
  <c r="AP81" i="4"/>
  <c r="AR81" i="4"/>
  <c r="B82" i="4"/>
  <c r="C82" i="4"/>
  <c r="D82" i="4"/>
  <c r="AL82" i="4"/>
  <c r="AK82" i="4" s="1"/>
  <c r="AN82" i="4"/>
  <c r="AO82" i="4"/>
  <c r="AP82" i="4"/>
  <c r="AR82" i="4"/>
  <c r="B83" i="4"/>
  <c r="C83" i="4"/>
  <c r="D83" i="4"/>
  <c r="AL83" i="4"/>
  <c r="AK83" i="4" s="1"/>
  <c r="AN83" i="4"/>
  <c r="AO83" i="4"/>
  <c r="AP83" i="4"/>
  <c r="AR83" i="4"/>
  <c r="B84" i="4"/>
  <c r="C84" i="4"/>
  <c r="D84" i="4"/>
  <c r="AL84" i="4"/>
  <c r="AK84" i="4" s="1"/>
  <c r="AN84" i="4"/>
  <c r="AO84" i="4"/>
  <c r="AP84" i="4"/>
  <c r="E79" i="16" s="1"/>
  <c r="AR84" i="4"/>
  <c r="B85" i="4"/>
  <c r="C85" i="4"/>
  <c r="D85" i="4"/>
  <c r="AL85" i="4"/>
  <c r="AK85" i="4" s="1"/>
  <c r="AN85" i="4"/>
  <c r="AO85" i="4"/>
  <c r="AP85" i="4"/>
  <c r="AR85" i="4"/>
  <c r="B86" i="4"/>
  <c r="C86" i="4"/>
  <c r="D86" i="4"/>
  <c r="AL86" i="4"/>
  <c r="AK86" i="4" s="1"/>
  <c r="AN86" i="4"/>
  <c r="AO86" i="4"/>
  <c r="AP86" i="4"/>
  <c r="AR86" i="4"/>
  <c r="B87" i="4"/>
  <c r="C87" i="4"/>
  <c r="D87" i="4"/>
  <c r="AL87" i="4"/>
  <c r="AK87" i="4" s="1"/>
  <c r="AN87" i="4"/>
  <c r="AO87" i="4"/>
  <c r="AP87" i="4"/>
  <c r="AR87" i="4"/>
  <c r="B88" i="4"/>
  <c r="C88" i="4"/>
  <c r="D88" i="4"/>
  <c r="AL88" i="4"/>
  <c r="AK88" i="4" s="1"/>
  <c r="AO88" i="4"/>
  <c r="AP88" i="4"/>
  <c r="AR88" i="4"/>
  <c r="B89" i="4"/>
  <c r="C89" i="4"/>
  <c r="D89" i="4"/>
  <c r="AL89" i="4"/>
  <c r="AK89" i="4" s="1"/>
  <c r="AO89" i="4"/>
  <c r="AP89" i="4"/>
  <c r="AR89" i="4"/>
  <c r="B90" i="4"/>
  <c r="C90" i="4"/>
  <c r="D90" i="4"/>
  <c r="AL90" i="4"/>
  <c r="AK90" i="4" s="1"/>
  <c r="AO90" i="4"/>
  <c r="AP90" i="4"/>
  <c r="AR90" i="4"/>
  <c r="B91" i="4"/>
  <c r="C91" i="4"/>
  <c r="D91" i="4"/>
  <c r="AL91" i="4"/>
  <c r="AK91" i="4" s="1"/>
  <c r="AN91" i="4"/>
  <c r="AO91" i="4"/>
  <c r="AP91" i="4"/>
  <c r="AR91" i="4"/>
  <c r="B92" i="4"/>
  <c r="C92" i="4"/>
  <c r="D92" i="4"/>
  <c r="AL92" i="4"/>
  <c r="AK92" i="4" s="1"/>
  <c r="AN92" i="4"/>
  <c r="AO92" i="4"/>
  <c r="AP92" i="4"/>
  <c r="AR92" i="4"/>
  <c r="B93" i="4"/>
  <c r="C93" i="4"/>
  <c r="D93" i="4"/>
  <c r="AL93" i="4"/>
  <c r="AK93" i="4" s="1"/>
  <c r="AN93" i="4"/>
  <c r="AO93" i="4"/>
  <c r="AP93" i="4"/>
  <c r="AR93" i="4"/>
  <c r="B94" i="4"/>
  <c r="C94" i="4"/>
  <c r="D94" i="4"/>
  <c r="AL94" i="4"/>
  <c r="AK94" i="4" s="1"/>
  <c r="AN94" i="4"/>
  <c r="AO94" i="4"/>
  <c r="AP94" i="4"/>
  <c r="AR94" i="4"/>
  <c r="B95" i="4"/>
  <c r="C95" i="4"/>
  <c r="D95" i="4"/>
  <c r="AL95" i="4"/>
  <c r="AK95" i="4" s="1"/>
  <c r="AN95" i="4"/>
  <c r="AO95" i="4"/>
  <c r="AP95" i="4"/>
  <c r="AR95" i="4"/>
  <c r="B96" i="4"/>
  <c r="C96" i="4"/>
  <c r="D96" i="4"/>
  <c r="AL96" i="4"/>
  <c r="AK96" i="4" s="1"/>
  <c r="AN96" i="4"/>
  <c r="AO96" i="4"/>
  <c r="AP96" i="4"/>
  <c r="AR96" i="4"/>
  <c r="B97" i="4"/>
  <c r="C97" i="4"/>
  <c r="D97" i="4"/>
  <c r="AL97" i="4"/>
  <c r="AK97" i="4" s="1"/>
  <c r="AN97" i="4"/>
  <c r="AO97" i="4"/>
  <c r="AP97" i="4"/>
  <c r="AR97" i="4"/>
  <c r="B98" i="4"/>
  <c r="C98" i="4"/>
  <c r="D98" i="4"/>
  <c r="AL98" i="4"/>
  <c r="AK98" i="4" s="1"/>
  <c r="AN98" i="4"/>
  <c r="AO98" i="4"/>
  <c r="AP98" i="4"/>
  <c r="AR98" i="4"/>
  <c r="B99" i="4"/>
  <c r="D94" i="16" s="1"/>
  <c r="C99" i="4"/>
  <c r="D99" i="4"/>
  <c r="AL99" i="4"/>
  <c r="AK99" i="4" s="1"/>
  <c r="AN99" i="4"/>
  <c r="AO99" i="4"/>
  <c r="AP99" i="4"/>
  <c r="AR99" i="4"/>
  <c r="B100" i="4"/>
  <c r="C100" i="4"/>
  <c r="D100" i="4"/>
  <c r="AL100" i="4"/>
  <c r="AK100" i="4" s="1"/>
  <c r="AN100" i="4"/>
  <c r="AO100" i="4"/>
  <c r="AP100" i="4"/>
  <c r="AR100" i="4"/>
  <c r="B101" i="4"/>
  <c r="C101" i="4"/>
  <c r="D101" i="4"/>
  <c r="AL101" i="4"/>
  <c r="AK101" i="4" s="1"/>
  <c r="AN101" i="4"/>
  <c r="AO101" i="4"/>
  <c r="AP101" i="4"/>
  <c r="AR101" i="4"/>
  <c r="B102" i="4"/>
  <c r="C102" i="4"/>
  <c r="D102" i="4"/>
  <c r="AL102" i="4"/>
  <c r="AK102" i="4" s="1"/>
  <c r="AO102" i="4"/>
  <c r="AP102" i="4"/>
  <c r="AR102" i="4"/>
  <c r="B103" i="4"/>
  <c r="C103" i="4"/>
  <c r="D103" i="4"/>
  <c r="AL103" i="4"/>
  <c r="AK103" i="4"/>
  <c r="AO103" i="4"/>
  <c r="AP103" i="4"/>
  <c r="AR103" i="4"/>
  <c r="D104" i="4"/>
  <c r="B109" i="4"/>
  <c r="A110" i="4"/>
  <c r="B110" i="4"/>
  <c r="D110" i="4"/>
  <c r="A111" i="4"/>
  <c r="B111" i="4"/>
  <c r="D111" i="4"/>
  <c r="A112" i="4"/>
  <c r="B112" i="4"/>
  <c r="D112" i="4"/>
  <c r="A113" i="4"/>
  <c r="B113" i="4"/>
  <c r="D113" i="4"/>
  <c r="A114" i="4"/>
  <c r="B114" i="4"/>
  <c r="D114" i="4"/>
  <c r="B115" i="4"/>
  <c r="A116" i="4"/>
  <c r="B116" i="4"/>
  <c r="D116" i="4"/>
  <c r="A117" i="4"/>
  <c r="B117" i="4"/>
  <c r="D117" i="4"/>
  <c r="B118" i="4"/>
  <c r="A119" i="4"/>
  <c r="B119" i="4"/>
  <c r="D119" i="4"/>
  <c r="A120" i="4"/>
  <c r="B120" i="4"/>
  <c r="D120" i="4"/>
  <c r="A121" i="4"/>
  <c r="B121" i="4"/>
  <c r="D121" i="4"/>
  <c r="A122" i="4"/>
  <c r="B122" i="4"/>
  <c r="D122" i="4"/>
  <c r="A123" i="4"/>
  <c r="B123" i="4"/>
  <c r="D123" i="4"/>
  <c r="B124" i="4"/>
  <c r="A125" i="4"/>
  <c r="B125" i="4"/>
  <c r="D125" i="4"/>
  <c r="A126" i="4"/>
  <c r="B126" i="4"/>
  <c r="D126" i="4"/>
  <c r="A127" i="4"/>
  <c r="B127" i="4"/>
  <c r="D127" i="4"/>
  <c r="A128" i="4"/>
  <c r="B128" i="4"/>
  <c r="D128" i="4"/>
  <c r="A129" i="4"/>
  <c r="B129" i="4"/>
  <c r="A130" i="4"/>
  <c r="B130" i="4"/>
  <c r="D130" i="4"/>
  <c r="A131" i="4"/>
  <c r="B131" i="4"/>
  <c r="A132" i="4"/>
  <c r="B132" i="4"/>
  <c r="D132" i="4"/>
  <c r="A133" i="4"/>
  <c r="B133" i="4"/>
  <c r="D133" i="4"/>
  <c r="B134" i="4"/>
  <c r="A135" i="4"/>
  <c r="B135" i="4"/>
  <c r="D135" i="4"/>
  <c r="B136" i="4"/>
  <c r="A137" i="4"/>
  <c r="B137" i="4"/>
  <c r="D137" i="4"/>
  <c r="A138" i="4"/>
  <c r="B138" i="4"/>
  <c r="D138" i="4"/>
  <c r="A139" i="4"/>
  <c r="B139" i="4"/>
  <c r="D139" i="4"/>
  <c r="A140" i="4"/>
  <c r="B140" i="4"/>
  <c r="D140" i="4"/>
  <c r="G41" i="17"/>
  <c r="D41" i="17" s="1"/>
  <c r="F41" i="17" s="1"/>
  <c r="A141" i="4"/>
  <c r="B141" i="4"/>
  <c r="D141" i="4"/>
  <c r="D152" i="4"/>
  <c r="D153" i="4"/>
  <c r="D154" i="4"/>
  <c r="D155" i="4"/>
  <c r="D156" i="4"/>
  <c r="D157" i="4"/>
  <c r="D159" i="4"/>
  <c r="D160" i="4"/>
  <c r="D161" i="4"/>
  <c r="D162" i="4"/>
  <c r="D163" i="4"/>
  <c r="D164" i="4"/>
  <c r="G58" i="17" s="1"/>
  <c r="D166" i="4"/>
  <c r="D167" i="4"/>
  <c r="D168" i="4"/>
  <c r="D169" i="4"/>
  <c r="E151" i="4"/>
  <c r="E150" i="4" s="1"/>
  <c r="E158" i="4"/>
  <c r="E165" i="4"/>
  <c r="F151" i="4"/>
  <c r="F150" i="4" s="1"/>
  <c r="F158" i="4"/>
  <c r="F165" i="4"/>
  <c r="G151" i="4"/>
  <c r="G158" i="4"/>
  <c r="G165" i="4"/>
  <c r="H151" i="4"/>
  <c r="H150" i="4" s="1"/>
  <c r="H158" i="4"/>
  <c r="H165" i="4"/>
  <c r="I151" i="4"/>
  <c r="I150" i="4" s="1"/>
  <c r="I158" i="4"/>
  <c r="I165" i="4"/>
  <c r="J151" i="4"/>
  <c r="J150" i="4" s="1"/>
  <c r="J158" i="4"/>
  <c r="J165" i="4"/>
  <c r="K151" i="4"/>
  <c r="K158" i="4"/>
  <c r="K165" i="4"/>
  <c r="L151" i="4"/>
  <c r="L158" i="4"/>
  <c r="L165" i="4"/>
  <c r="M151" i="4"/>
  <c r="M150" i="4" s="1"/>
  <c r="M158" i="4"/>
  <c r="M165" i="4"/>
  <c r="N151" i="4"/>
  <c r="N158" i="4"/>
  <c r="N150" i="4"/>
  <c r="N165" i="4"/>
  <c r="O151" i="4"/>
  <c r="O150" i="4"/>
  <c r="O158" i="4"/>
  <c r="O165" i="4"/>
  <c r="P151" i="4"/>
  <c r="P158" i="4"/>
  <c r="P165" i="4"/>
  <c r="Q151" i="4"/>
  <c r="Q150" i="4" s="1"/>
  <c r="Q158" i="4"/>
  <c r="Q165" i="4"/>
  <c r="R151" i="4"/>
  <c r="R158" i="4"/>
  <c r="R150" i="4"/>
  <c r="R165" i="4"/>
  <c r="S151" i="4"/>
  <c r="S158" i="4"/>
  <c r="S165" i="4"/>
  <c r="T151" i="4"/>
  <c r="T158" i="4"/>
  <c r="T150" i="4" s="1"/>
  <c r="T165" i="4"/>
  <c r="U151" i="4"/>
  <c r="U158" i="4"/>
  <c r="U150" i="4" s="1"/>
  <c r="U165" i="4"/>
  <c r="V151" i="4"/>
  <c r="V158" i="4"/>
  <c r="V150" i="4" s="1"/>
  <c r="V165" i="4"/>
  <c r="W151" i="4"/>
  <c r="W150" i="4" s="1"/>
  <c r="W158" i="4"/>
  <c r="W165" i="4"/>
  <c r="X151" i="4"/>
  <c r="X158" i="4"/>
  <c r="X150" i="4"/>
  <c r="X165" i="4"/>
  <c r="Y151" i="4"/>
  <c r="Y158" i="4"/>
  <c r="Y150" i="4" s="1"/>
  <c r="Y165" i="4"/>
  <c r="Z151" i="4"/>
  <c r="Z158" i="4"/>
  <c r="Z150" i="4" s="1"/>
  <c r="Z165" i="4"/>
  <c r="AA151" i="4"/>
  <c r="AA158" i="4"/>
  <c r="AA165" i="4"/>
  <c r="AB151" i="4"/>
  <c r="AB158" i="4"/>
  <c r="AB150" i="4"/>
  <c r="AB165" i="4"/>
  <c r="AC151" i="4"/>
  <c r="AC150" i="4" s="1"/>
  <c r="AC158" i="4"/>
  <c r="AC165" i="4"/>
  <c r="AD151" i="4"/>
  <c r="AD158" i="4"/>
  <c r="AD150" i="4"/>
  <c r="AD165" i="4"/>
  <c r="AE151" i="4"/>
  <c r="AE150" i="4" s="1"/>
  <c r="AE158" i="4"/>
  <c r="AE165" i="4"/>
  <c r="AF151" i="4"/>
  <c r="AF158" i="4"/>
  <c r="AF165" i="4"/>
  <c r="AF150" i="4" s="1"/>
  <c r="AG151" i="4"/>
  <c r="AG150" i="4" s="1"/>
  <c r="AG158" i="4"/>
  <c r="AG165" i="4"/>
  <c r="AH151" i="4"/>
  <c r="AH158" i="4"/>
  <c r="AH150" i="4"/>
  <c r="AH165" i="4"/>
  <c r="AI151" i="4"/>
  <c r="AI158" i="4"/>
  <c r="AI165"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B165" i="4"/>
  <c r="A166" i="4"/>
  <c r="B166" i="4"/>
  <c r="A167" i="4"/>
  <c r="B167" i="4"/>
  <c r="A168" i="4"/>
  <c r="B168" i="4"/>
  <c r="A169" i="4"/>
  <c r="B169" i="4"/>
  <c r="A171" i="4"/>
  <c r="B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172" i="4"/>
  <c r="B172" i="4"/>
  <c r="D172" i="4"/>
  <c r="A173" i="4"/>
  <c r="B173" i="4"/>
  <c r="D173" i="4"/>
  <c r="A174" i="4"/>
  <c r="B174" i="4"/>
  <c r="D174" i="4"/>
  <c r="AC2" i="8"/>
  <c r="B8" i="8" s="1"/>
  <c r="AN8" i="8" s="1"/>
  <c r="AT14" i="8"/>
  <c r="AV14" i="8" s="1"/>
  <c r="AT15" i="8"/>
  <c r="AV15" i="8" s="1"/>
  <c r="AT16" i="8"/>
  <c r="AV16" i="8" s="1"/>
  <c r="AT17" i="8"/>
  <c r="AV17" i="8"/>
  <c r="AT18" i="8"/>
  <c r="AV18" i="8" s="1"/>
  <c r="AT19" i="8"/>
  <c r="AV19" i="8" s="1"/>
  <c r="AT20" i="8"/>
  <c r="AV20" i="8" s="1"/>
  <c r="AW20" i="8"/>
  <c r="AW16" i="8"/>
  <c r="D11" i="8"/>
  <c r="B14" i="8"/>
  <c r="AO14" i="8"/>
  <c r="C14" i="8"/>
  <c r="D14" i="8"/>
  <c r="AL14" i="8"/>
  <c r="AK14" i="8" s="1"/>
  <c r="AN14" i="8"/>
  <c r="AP14" i="8"/>
  <c r="AR14" i="8"/>
  <c r="AY14" i="8"/>
  <c r="BA14" i="8"/>
  <c r="B15" i="8"/>
  <c r="AO15" i="8"/>
  <c r="C15" i="8"/>
  <c r="D15" i="8"/>
  <c r="AL15" i="8"/>
  <c r="AK15" i="8" s="1"/>
  <c r="AN15" i="8"/>
  <c r="AP15" i="8"/>
  <c r="AR15" i="8"/>
  <c r="AY15" i="8"/>
  <c r="BA15" i="8" s="1"/>
  <c r="AZ15" i="8"/>
  <c r="BB15" i="8"/>
  <c r="B16" i="8"/>
  <c r="AO16" i="8"/>
  <c r="C16" i="8"/>
  <c r="D16" i="8"/>
  <c r="AL16" i="8"/>
  <c r="AK16" i="8" s="1"/>
  <c r="AN16" i="8"/>
  <c r="AP16" i="8"/>
  <c r="AR16" i="8"/>
  <c r="AU16" i="8"/>
  <c r="AY16" i="8"/>
  <c r="BA16" i="8" s="1"/>
  <c r="B17" i="8"/>
  <c r="AO17" i="8"/>
  <c r="C17" i="8"/>
  <c r="D17" i="8"/>
  <c r="AL17" i="8"/>
  <c r="AK17" i="8" s="1"/>
  <c r="AN17" i="8"/>
  <c r="AP17" i="8"/>
  <c r="AR17" i="8"/>
  <c r="AY17" i="8"/>
  <c r="BA17" i="8" s="1"/>
  <c r="B18" i="8"/>
  <c r="AO18" i="8"/>
  <c r="C18" i="8"/>
  <c r="D18" i="8"/>
  <c r="AL18" i="8"/>
  <c r="AK18" i="8" s="1"/>
  <c r="AN18" i="8"/>
  <c r="AP18" i="8"/>
  <c r="AR18" i="8"/>
  <c r="AY18" i="8"/>
  <c r="BA18" i="8" s="1"/>
  <c r="B19" i="8"/>
  <c r="AO19" i="8"/>
  <c r="C19" i="8"/>
  <c r="D19" i="8"/>
  <c r="AL19" i="8"/>
  <c r="AK19" i="8" s="1"/>
  <c r="AN19" i="8"/>
  <c r="AP19" i="8"/>
  <c r="AR19" i="8"/>
  <c r="AY19" i="8"/>
  <c r="BA19" i="8" s="1"/>
  <c r="AZ19" i="8"/>
  <c r="BB19" i="8"/>
  <c r="B20" i="8"/>
  <c r="AO20" i="8"/>
  <c r="C20" i="8"/>
  <c r="D20" i="8"/>
  <c r="AL20" i="8"/>
  <c r="AK20" i="8" s="1"/>
  <c r="AN20" i="8"/>
  <c r="AP20" i="8"/>
  <c r="AR20" i="8"/>
  <c r="AU20" i="8"/>
  <c r="AY20" i="8"/>
  <c r="BA20" i="8" s="1"/>
  <c r="B21" i="8"/>
  <c r="AO21" i="8"/>
  <c r="C21" i="8"/>
  <c r="D21" i="8"/>
  <c r="AL21" i="8"/>
  <c r="AK21" i="8" s="1"/>
  <c r="AN21" i="8"/>
  <c r="AP21" i="8"/>
  <c r="AR21" i="8"/>
  <c r="B22" i="8"/>
  <c r="AO22" i="8"/>
  <c r="C22" i="8"/>
  <c r="D22" i="8"/>
  <c r="AL22" i="8"/>
  <c r="AK22" i="8" s="1"/>
  <c r="AN22" i="8"/>
  <c r="AP22" i="8"/>
  <c r="AR22" i="8"/>
  <c r="B23" i="8"/>
  <c r="AO23" i="8"/>
  <c r="C23" i="8"/>
  <c r="D23" i="8"/>
  <c r="AL23" i="8"/>
  <c r="AK23" i="8" s="1"/>
  <c r="AN23" i="8"/>
  <c r="AP23" i="8"/>
  <c r="AR23" i="8"/>
  <c r="B24" i="8"/>
  <c r="AO24" i="8"/>
  <c r="C24" i="8"/>
  <c r="D24" i="8"/>
  <c r="AL24" i="8"/>
  <c r="AK24" i="8" s="1"/>
  <c r="AP24" i="8"/>
  <c r="AR24" i="8"/>
  <c r="B25" i="8"/>
  <c r="AO25" i="8"/>
  <c r="C25" i="8"/>
  <c r="D25" i="8"/>
  <c r="AL25" i="8"/>
  <c r="AK25" i="8" s="1"/>
  <c r="AP25" i="8"/>
  <c r="AR25" i="8"/>
  <c r="B26" i="8"/>
  <c r="AO26" i="8"/>
  <c r="C26" i="8"/>
  <c r="D26" i="8"/>
  <c r="AL26" i="8"/>
  <c r="AK26" i="8" s="1"/>
  <c r="AN26" i="8"/>
  <c r="AP26" i="8"/>
  <c r="AR26" i="8"/>
  <c r="B27" i="8"/>
  <c r="AO27" i="8"/>
  <c r="C27" i="8"/>
  <c r="D27" i="8"/>
  <c r="AL27" i="8"/>
  <c r="AK27" i="8" s="1"/>
  <c r="AN27" i="8"/>
  <c r="AP27" i="8"/>
  <c r="AR27" i="8"/>
  <c r="B28" i="8"/>
  <c r="AO28" i="8"/>
  <c r="C28" i="8"/>
  <c r="D28" i="8"/>
  <c r="AL28" i="8"/>
  <c r="AK28" i="8" s="1"/>
  <c r="AN28" i="8"/>
  <c r="AP28" i="8"/>
  <c r="AR28" i="8"/>
  <c r="B29" i="8"/>
  <c r="AO29" i="8"/>
  <c r="C29" i="8"/>
  <c r="D29" i="8"/>
  <c r="AL29" i="8"/>
  <c r="AK29" i="8" s="1"/>
  <c r="AP29" i="8"/>
  <c r="AR29" i="8"/>
  <c r="B30" i="8"/>
  <c r="C30" i="8"/>
  <c r="D30" i="8"/>
  <c r="AL30" i="8"/>
  <c r="AK30" i="8" s="1"/>
  <c r="AP30" i="8"/>
  <c r="AR30" i="8"/>
  <c r="B31" i="8"/>
  <c r="C31" i="8"/>
  <c r="D31" i="8"/>
  <c r="AL31" i="8"/>
  <c r="AK31" i="8"/>
  <c r="AP31" i="8"/>
  <c r="AR31" i="8"/>
  <c r="B32" i="8"/>
  <c r="C32" i="8"/>
  <c r="D32" i="8"/>
  <c r="AL32" i="8"/>
  <c r="AK32" i="8" s="1"/>
  <c r="AP32" i="8"/>
  <c r="AR32" i="8"/>
  <c r="B33" i="8"/>
  <c r="C33" i="8"/>
  <c r="D33" i="8"/>
  <c r="AL33" i="8"/>
  <c r="AK33" i="8" s="1"/>
  <c r="AP33" i="8"/>
  <c r="AR33" i="8"/>
  <c r="B34" i="8"/>
  <c r="C34" i="8"/>
  <c r="D34" i="8"/>
  <c r="AL34" i="8"/>
  <c r="AK34" i="8" s="1"/>
  <c r="AP34" i="8"/>
  <c r="AR34" i="8"/>
  <c r="B35" i="8"/>
  <c r="C35" i="8"/>
  <c r="D35" i="8"/>
  <c r="AL35" i="8"/>
  <c r="AK35" i="8" s="1"/>
  <c r="AN35" i="8"/>
  <c r="AO35" i="8"/>
  <c r="AP35" i="8"/>
  <c r="AR35" i="8"/>
  <c r="B36" i="8"/>
  <c r="C36" i="8"/>
  <c r="D36" i="8"/>
  <c r="AL36" i="8"/>
  <c r="AK36" i="8" s="1"/>
  <c r="AN36" i="8"/>
  <c r="AO36" i="8"/>
  <c r="AP36" i="8"/>
  <c r="AR36" i="8"/>
  <c r="B37" i="8"/>
  <c r="C37" i="8"/>
  <c r="D37" i="8"/>
  <c r="AL37" i="8"/>
  <c r="AK37" i="8" s="1"/>
  <c r="AN37" i="8"/>
  <c r="AO37" i="8"/>
  <c r="AP37" i="8"/>
  <c r="AR37" i="8"/>
  <c r="B38" i="8"/>
  <c r="C38" i="8"/>
  <c r="D38" i="8"/>
  <c r="AL38" i="8"/>
  <c r="AK38" i="8" s="1"/>
  <c r="AN38" i="8"/>
  <c r="AO38" i="8"/>
  <c r="AP38" i="8"/>
  <c r="AR38" i="8"/>
  <c r="B39" i="8"/>
  <c r="C39" i="8"/>
  <c r="D39" i="8"/>
  <c r="AL39" i="8"/>
  <c r="AK39" i="8" s="1"/>
  <c r="AN39" i="8"/>
  <c r="AO39" i="8"/>
  <c r="AP39" i="8"/>
  <c r="AR39" i="8"/>
  <c r="B40" i="8"/>
  <c r="C40" i="8"/>
  <c r="D40" i="8"/>
  <c r="AL40" i="8"/>
  <c r="AK40" i="8" s="1"/>
  <c r="AO40" i="8"/>
  <c r="AP40" i="8"/>
  <c r="AR40" i="8"/>
  <c r="B41" i="8"/>
  <c r="C41" i="8"/>
  <c r="D41" i="8"/>
  <c r="AL41" i="8"/>
  <c r="AK41" i="8" s="1"/>
  <c r="AO41" i="8"/>
  <c r="AP41" i="8"/>
  <c r="AR41" i="8"/>
  <c r="B42" i="8"/>
  <c r="C42" i="8"/>
  <c r="D42" i="8"/>
  <c r="AL42" i="8"/>
  <c r="AK42" i="8" s="1"/>
  <c r="AN42" i="8"/>
  <c r="AO42" i="8"/>
  <c r="AP42" i="8"/>
  <c r="AR42" i="8"/>
  <c r="B43" i="8"/>
  <c r="C43" i="8"/>
  <c r="D43" i="8"/>
  <c r="AL43" i="8"/>
  <c r="AK43" i="8" s="1"/>
  <c r="AN43" i="8"/>
  <c r="AO43" i="8"/>
  <c r="AP43" i="8"/>
  <c r="AR43" i="8"/>
  <c r="B44" i="8"/>
  <c r="C44" i="8"/>
  <c r="D44" i="8"/>
  <c r="AL44" i="8"/>
  <c r="AK44" i="8" s="1"/>
  <c r="AN44" i="8"/>
  <c r="AO44" i="8"/>
  <c r="AP44" i="8"/>
  <c r="AR44" i="8"/>
  <c r="B45" i="8"/>
  <c r="C45" i="8"/>
  <c r="D45" i="8"/>
  <c r="AL45" i="8"/>
  <c r="AK45" i="8" s="1"/>
  <c r="AN45" i="8"/>
  <c r="AO45" i="8"/>
  <c r="AP45" i="8"/>
  <c r="AR45" i="8"/>
  <c r="B46" i="8"/>
  <c r="C46" i="8"/>
  <c r="D46" i="8"/>
  <c r="AL46" i="8"/>
  <c r="AK46" i="8" s="1"/>
  <c r="AN46" i="8"/>
  <c r="AO46" i="8"/>
  <c r="AP46" i="8"/>
  <c r="AR46" i="8"/>
  <c r="B47" i="8"/>
  <c r="C47" i="8"/>
  <c r="D47" i="8"/>
  <c r="AL47" i="8"/>
  <c r="AK47" i="8" s="1"/>
  <c r="AN47" i="8"/>
  <c r="AO47" i="8"/>
  <c r="AP47" i="8"/>
  <c r="AR47" i="8"/>
  <c r="B48" i="8"/>
  <c r="C48" i="8"/>
  <c r="D48" i="8"/>
  <c r="AL48" i="8"/>
  <c r="AK48" i="8" s="1"/>
  <c r="AN48" i="8"/>
  <c r="AO48" i="8"/>
  <c r="AP48" i="8"/>
  <c r="AR48" i="8"/>
  <c r="B49" i="8"/>
  <c r="C49" i="8"/>
  <c r="D49" i="8"/>
  <c r="AL49" i="8"/>
  <c r="AK49" i="8" s="1"/>
  <c r="AN49" i="8"/>
  <c r="AO49" i="8"/>
  <c r="AP49" i="8"/>
  <c r="AR49" i="8"/>
  <c r="B50" i="8"/>
  <c r="C50" i="8"/>
  <c r="D50" i="8"/>
  <c r="AL50" i="8"/>
  <c r="AK50" i="8" s="1"/>
  <c r="AN50" i="8"/>
  <c r="AO50" i="8"/>
  <c r="AP50" i="8"/>
  <c r="AR50" i="8"/>
  <c r="B51" i="8"/>
  <c r="C51" i="8"/>
  <c r="D51" i="8"/>
  <c r="AL51" i="8"/>
  <c r="AK51" i="8" s="1"/>
  <c r="AN51" i="8"/>
  <c r="AP51" i="8"/>
  <c r="AR51" i="8"/>
  <c r="B52" i="8"/>
  <c r="C52" i="8"/>
  <c r="D52" i="8"/>
  <c r="AL52" i="8"/>
  <c r="AK52" i="8" s="1"/>
  <c r="AP52" i="8"/>
  <c r="AR52" i="8"/>
  <c r="B53" i="8"/>
  <c r="C53" i="8"/>
  <c r="D53" i="8"/>
  <c r="AL53" i="8"/>
  <c r="AK53" i="8" s="1"/>
  <c r="AP53" i="8"/>
  <c r="AR53" i="8"/>
  <c r="B54" i="8"/>
  <c r="C54" i="8"/>
  <c r="D54" i="8"/>
  <c r="AL54" i="8"/>
  <c r="AK54" i="8" s="1"/>
  <c r="AP54" i="8"/>
  <c r="AR54" i="8"/>
  <c r="B55" i="8"/>
  <c r="C55" i="8"/>
  <c r="D55" i="8"/>
  <c r="AL55" i="8"/>
  <c r="AK55" i="8" s="1"/>
  <c r="AP55" i="8"/>
  <c r="AR55" i="8"/>
  <c r="B56" i="8"/>
  <c r="C56" i="8"/>
  <c r="D56" i="8"/>
  <c r="AL56" i="8"/>
  <c r="AK56" i="8" s="1"/>
  <c r="AP56" i="8"/>
  <c r="AR56" i="8"/>
  <c r="B57" i="8"/>
  <c r="C57" i="8"/>
  <c r="D57" i="8"/>
  <c r="AL57" i="8"/>
  <c r="AK57" i="8" s="1"/>
  <c r="AP57" i="8"/>
  <c r="AR57" i="8"/>
  <c r="B58" i="8"/>
  <c r="C58" i="8"/>
  <c r="D58" i="8"/>
  <c r="AL58" i="8"/>
  <c r="AK58" i="8" s="1"/>
  <c r="AP58" i="8"/>
  <c r="AR58" i="8"/>
  <c r="B59" i="8"/>
  <c r="C59" i="8"/>
  <c r="D59" i="8"/>
  <c r="AL59" i="8"/>
  <c r="AK59" i="8" s="1"/>
  <c r="AP59" i="8"/>
  <c r="AR59" i="8"/>
  <c r="B60" i="8"/>
  <c r="C60" i="8"/>
  <c r="D60" i="8"/>
  <c r="AL60" i="8"/>
  <c r="AK60" i="8" s="1"/>
  <c r="AP60" i="8"/>
  <c r="AR60" i="8"/>
  <c r="B61" i="8"/>
  <c r="C61" i="8"/>
  <c r="D61" i="8"/>
  <c r="AL61" i="8"/>
  <c r="AK61" i="8" s="1"/>
  <c r="AP61" i="8"/>
  <c r="AR61" i="8"/>
  <c r="B62" i="8"/>
  <c r="C62" i="8"/>
  <c r="D62" i="8"/>
  <c r="AL62" i="8"/>
  <c r="AK62" i="8" s="1"/>
  <c r="AP62" i="8"/>
  <c r="AR62" i="8"/>
  <c r="B63" i="8"/>
  <c r="C63" i="8"/>
  <c r="D63" i="8"/>
  <c r="AL63" i="8"/>
  <c r="AK63" i="8" s="1"/>
  <c r="AP63" i="8"/>
  <c r="AR63" i="8"/>
  <c r="B64" i="8"/>
  <c r="C64" i="8"/>
  <c r="D64" i="8"/>
  <c r="AL64" i="8"/>
  <c r="AK64" i="8" s="1"/>
  <c r="AP64" i="8"/>
  <c r="AR64" i="8"/>
  <c r="B65" i="8"/>
  <c r="C65" i="8"/>
  <c r="D65" i="8"/>
  <c r="AL65" i="8"/>
  <c r="AK65" i="8" s="1"/>
  <c r="AP65" i="8"/>
  <c r="AR65" i="8"/>
  <c r="B66" i="8"/>
  <c r="C66" i="8"/>
  <c r="D66" i="8"/>
  <c r="AL66" i="8"/>
  <c r="AK66" i="8" s="1"/>
  <c r="AP66" i="8"/>
  <c r="AR66" i="8"/>
  <c r="B67" i="8"/>
  <c r="C67" i="8"/>
  <c r="D67" i="8"/>
  <c r="AL67" i="8"/>
  <c r="AK67" i="8" s="1"/>
  <c r="AP67" i="8"/>
  <c r="AR67" i="8"/>
  <c r="B68" i="8"/>
  <c r="C68" i="8"/>
  <c r="D68" i="8"/>
  <c r="AL68" i="8"/>
  <c r="AK68" i="8" s="1"/>
  <c r="AP68" i="8"/>
  <c r="AR68" i="8"/>
  <c r="B69" i="8"/>
  <c r="C69" i="8"/>
  <c r="D69" i="8"/>
  <c r="AL69" i="8"/>
  <c r="AK69" i="8" s="1"/>
  <c r="AP69" i="8"/>
  <c r="AR69" i="8"/>
  <c r="B70" i="8"/>
  <c r="C70" i="8"/>
  <c r="D70" i="8"/>
  <c r="AL70" i="8"/>
  <c r="AK70" i="8" s="1"/>
  <c r="AP70" i="8"/>
  <c r="AR70" i="8"/>
  <c r="B71" i="8"/>
  <c r="C71" i="8"/>
  <c r="D71" i="8"/>
  <c r="AL71" i="8"/>
  <c r="AK71" i="8" s="1"/>
  <c r="AP71" i="8"/>
  <c r="AR71" i="8"/>
  <c r="B72" i="8"/>
  <c r="C72" i="8"/>
  <c r="D72" i="8"/>
  <c r="AL72" i="8"/>
  <c r="AK72" i="8" s="1"/>
  <c r="AP72" i="8"/>
  <c r="AR72" i="8"/>
  <c r="B73" i="8"/>
  <c r="C73" i="8"/>
  <c r="D73" i="8"/>
  <c r="AL73" i="8"/>
  <c r="AK73" i="8"/>
  <c r="AP73" i="8"/>
  <c r="AR73" i="8"/>
  <c r="B74" i="8"/>
  <c r="C74" i="8"/>
  <c r="D74" i="8"/>
  <c r="AL74" i="8"/>
  <c r="AK74" i="8" s="1"/>
  <c r="AN74" i="8"/>
  <c r="AO74" i="8"/>
  <c r="AP74" i="8"/>
  <c r="AR74" i="8"/>
  <c r="B75" i="8"/>
  <c r="C75" i="8"/>
  <c r="D75" i="8"/>
  <c r="AL75" i="8"/>
  <c r="AK75" i="8" s="1"/>
  <c r="AN75" i="8"/>
  <c r="AO75" i="8"/>
  <c r="AP75" i="8"/>
  <c r="AR75" i="8"/>
  <c r="B76" i="8"/>
  <c r="C76" i="8"/>
  <c r="D76" i="8"/>
  <c r="AL76" i="8"/>
  <c r="AK76" i="8" s="1"/>
  <c r="AN76" i="8"/>
  <c r="AO76" i="8"/>
  <c r="AP76" i="8"/>
  <c r="AR76" i="8"/>
  <c r="B77" i="8"/>
  <c r="C77" i="8"/>
  <c r="D77" i="8"/>
  <c r="AL77" i="8"/>
  <c r="AK77" i="8" s="1"/>
  <c r="AN77" i="8"/>
  <c r="AO77" i="8"/>
  <c r="AP77" i="8"/>
  <c r="AR77" i="8"/>
  <c r="B78" i="8"/>
  <c r="C78" i="8"/>
  <c r="D78" i="8"/>
  <c r="AL78" i="8"/>
  <c r="AK78" i="8" s="1"/>
  <c r="AN78" i="8"/>
  <c r="AO78" i="8"/>
  <c r="AP78" i="8"/>
  <c r="AR78" i="8"/>
  <c r="B79" i="8"/>
  <c r="C79" i="8"/>
  <c r="D79" i="8"/>
  <c r="AL79" i="8"/>
  <c r="AK79" i="8" s="1"/>
  <c r="AN79" i="8"/>
  <c r="AO79" i="8"/>
  <c r="AP79" i="8"/>
  <c r="AR79" i="8"/>
  <c r="B80" i="8"/>
  <c r="C80" i="8"/>
  <c r="D80" i="8"/>
  <c r="AL80" i="8"/>
  <c r="AK80" i="8" s="1"/>
  <c r="AN80" i="8"/>
  <c r="AO80" i="8"/>
  <c r="AP80" i="8"/>
  <c r="AR80" i="8"/>
  <c r="B81" i="8"/>
  <c r="C81" i="8"/>
  <c r="D81" i="8"/>
  <c r="AL81" i="8"/>
  <c r="AK81" i="8" s="1"/>
  <c r="AN81" i="8"/>
  <c r="AO81" i="8"/>
  <c r="AP81" i="8"/>
  <c r="AR81" i="8"/>
  <c r="B82" i="8"/>
  <c r="C82" i="8"/>
  <c r="D82" i="8"/>
  <c r="AL82" i="8"/>
  <c r="AK82" i="8" s="1"/>
  <c r="AN82" i="8"/>
  <c r="AO82" i="8"/>
  <c r="AP82" i="8"/>
  <c r="AR82" i="8"/>
  <c r="B83" i="8"/>
  <c r="C83" i="8"/>
  <c r="D83" i="8"/>
  <c r="AL83" i="8"/>
  <c r="AK83" i="8" s="1"/>
  <c r="AN83" i="8"/>
  <c r="AO83" i="8"/>
  <c r="AP83" i="8"/>
  <c r="AR83" i="8"/>
  <c r="B84" i="8"/>
  <c r="C84" i="8"/>
  <c r="D84" i="8"/>
  <c r="AL84" i="8"/>
  <c r="AK84" i="8" s="1"/>
  <c r="AN84" i="8"/>
  <c r="AO84" i="8"/>
  <c r="AP84" i="8"/>
  <c r="AR84" i="8"/>
  <c r="B85" i="8"/>
  <c r="C85" i="8"/>
  <c r="D85" i="8"/>
  <c r="AL85" i="8"/>
  <c r="AK85" i="8" s="1"/>
  <c r="AN85" i="8"/>
  <c r="AO85" i="8"/>
  <c r="AP85" i="8"/>
  <c r="AR85" i="8"/>
  <c r="B86" i="8"/>
  <c r="C86" i="8"/>
  <c r="D86" i="8"/>
  <c r="AL86" i="8"/>
  <c r="AK86" i="8" s="1"/>
  <c r="AN86" i="8"/>
  <c r="AO86" i="8"/>
  <c r="AP86" i="8"/>
  <c r="AR86" i="8"/>
  <c r="B87" i="8"/>
  <c r="C87" i="8"/>
  <c r="D87" i="8"/>
  <c r="AL87" i="8"/>
  <c r="AK87" i="8" s="1"/>
  <c r="AN87" i="8"/>
  <c r="AO87" i="8"/>
  <c r="AP87" i="8"/>
  <c r="AR87" i="8"/>
  <c r="B88" i="8"/>
  <c r="C88" i="8"/>
  <c r="D88" i="8"/>
  <c r="AL88" i="8"/>
  <c r="AK88" i="8" s="1"/>
  <c r="AO88" i="8"/>
  <c r="AP88" i="8"/>
  <c r="AR88" i="8"/>
  <c r="B89" i="8"/>
  <c r="C89" i="8"/>
  <c r="D89" i="8"/>
  <c r="AL89" i="8"/>
  <c r="AK89" i="8" s="1"/>
  <c r="AO89" i="8"/>
  <c r="AP89" i="8"/>
  <c r="AR89" i="8"/>
  <c r="B90" i="8"/>
  <c r="C90" i="8"/>
  <c r="D90" i="8"/>
  <c r="AL90" i="8"/>
  <c r="AK90" i="8" s="1"/>
  <c r="AN90" i="8"/>
  <c r="AO90" i="8"/>
  <c r="AP90" i="8"/>
  <c r="AR90" i="8"/>
  <c r="B91" i="8"/>
  <c r="C91" i="8"/>
  <c r="D91" i="8"/>
  <c r="AL91" i="8"/>
  <c r="AK91" i="8" s="1"/>
  <c r="AN91" i="8"/>
  <c r="AO91" i="8"/>
  <c r="AP91" i="8"/>
  <c r="AR91" i="8"/>
  <c r="B92" i="8"/>
  <c r="C92" i="8"/>
  <c r="D92" i="8"/>
  <c r="AL92" i="8"/>
  <c r="AK92" i="8" s="1"/>
  <c r="AN92" i="8"/>
  <c r="AO92" i="8"/>
  <c r="AP92" i="8"/>
  <c r="AR92" i="8"/>
  <c r="B93" i="8"/>
  <c r="C93" i="8"/>
  <c r="D93" i="8"/>
  <c r="AL93" i="8"/>
  <c r="AK93" i="8" s="1"/>
  <c r="AN93" i="8"/>
  <c r="AO93" i="8"/>
  <c r="AP93" i="8"/>
  <c r="AR93" i="8"/>
  <c r="B94" i="8"/>
  <c r="C94" i="8"/>
  <c r="D94" i="8"/>
  <c r="AL94" i="8"/>
  <c r="AK94" i="8" s="1"/>
  <c r="AN94" i="8"/>
  <c r="AO94" i="8"/>
  <c r="AP94" i="8"/>
  <c r="AR94" i="8"/>
  <c r="B95" i="8"/>
  <c r="C95" i="8"/>
  <c r="D95" i="8"/>
  <c r="AL95" i="8"/>
  <c r="AK95" i="8" s="1"/>
  <c r="AN95" i="8"/>
  <c r="AO95" i="8"/>
  <c r="AP95" i="8"/>
  <c r="AR95" i="8"/>
  <c r="B96" i="8"/>
  <c r="C96" i="8"/>
  <c r="D96" i="8"/>
  <c r="AL96" i="8"/>
  <c r="AK96" i="8" s="1"/>
  <c r="AN96" i="8"/>
  <c r="AO96" i="8"/>
  <c r="AP96" i="8"/>
  <c r="AR96" i="8"/>
  <c r="B97" i="8"/>
  <c r="C97" i="8"/>
  <c r="D97" i="8"/>
  <c r="AL97" i="8"/>
  <c r="AK97" i="8" s="1"/>
  <c r="AN97" i="8"/>
  <c r="AO97" i="8"/>
  <c r="AP97" i="8"/>
  <c r="AR97" i="8"/>
  <c r="B98" i="8"/>
  <c r="C98" i="8"/>
  <c r="D98" i="8"/>
  <c r="AL98" i="8"/>
  <c r="AK98" i="8" s="1"/>
  <c r="AN98" i="8"/>
  <c r="AO98" i="8"/>
  <c r="AP98" i="8"/>
  <c r="AR98" i="8"/>
  <c r="B99" i="8"/>
  <c r="C99" i="8"/>
  <c r="D99" i="8"/>
  <c r="AL99" i="8"/>
  <c r="AK99" i="8" s="1"/>
  <c r="AN99" i="8"/>
  <c r="AO99" i="8"/>
  <c r="AP99" i="8"/>
  <c r="AR99" i="8"/>
  <c r="B100" i="8"/>
  <c r="C100" i="8"/>
  <c r="D100" i="8"/>
  <c r="AL100" i="8"/>
  <c r="AK100" i="8" s="1"/>
  <c r="AN100" i="8"/>
  <c r="AO100" i="8"/>
  <c r="AP100" i="8"/>
  <c r="AR100" i="8"/>
  <c r="B101" i="8"/>
  <c r="C101" i="8"/>
  <c r="D101" i="8"/>
  <c r="AL101" i="8"/>
  <c r="AK101" i="8" s="1"/>
  <c r="AN101" i="8"/>
  <c r="AO101" i="8"/>
  <c r="AP101" i="8"/>
  <c r="AR101" i="8"/>
  <c r="B102" i="8"/>
  <c r="C102" i="8"/>
  <c r="D102" i="8"/>
  <c r="AL102" i="8"/>
  <c r="AK102" i="8" s="1"/>
  <c r="AO102" i="8"/>
  <c r="AP102" i="8"/>
  <c r="AR102" i="8"/>
  <c r="B103" i="8"/>
  <c r="C103" i="8"/>
  <c r="D103" i="8"/>
  <c r="AL103" i="8"/>
  <c r="AK103" i="8" s="1"/>
  <c r="AO103" i="8"/>
  <c r="AP103" i="8"/>
  <c r="AR103" i="8"/>
  <c r="D104" i="8"/>
  <c r="B109" i="8"/>
  <c r="A110" i="8"/>
  <c r="B110" i="8"/>
  <c r="D110" i="8"/>
  <c r="A111" i="8"/>
  <c r="B111" i="8"/>
  <c r="D111" i="8"/>
  <c r="A112" i="8"/>
  <c r="B112" i="8"/>
  <c r="D112" i="8"/>
  <c r="K13" i="17"/>
  <c r="A113" i="8"/>
  <c r="B113" i="8"/>
  <c r="D113" i="8"/>
  <c r="A114" i="8"/>
  <c r="B114" i="8"/>
  <c r="D114" i="8"/>
  <c r="B115" i="8"/>
  <c r="A116" i="8"/>
  <c r="B116" i="8"/>
  <c r="D116" i="8"/>
  <c r="A117" i="8"/>
  <c r="B117" i="8"/>
  <c r="D117" i="8"/>
  <c r="A118" i="8"/>
  <c r="B118" i="8"/>
  <c r="A119" i="8"/>
  <c r="B119" i="8"/>
  <c r="D119" i="8"/>
  <c r="A120" i="8"/>
  <c r="B120" i="8"/>
  <c r="D120" i="8"/>
  <c r="A121" i="8"/>
  <c r="B121" i="8"/>
  <c r="D121" i="8"/>
  <c r="A122" i="8"/>
  <c r="B122" i="8"/>
  <c r="D122" i="8"/>
  <c r="A123" i="8"/>
  <c r="B123" i="8"/>
  <c r="D123" i="8"/>
  <c r="K24" i="17"/>
  <c r="A124" i="8"/>
  <c r="B124" i="8"/>
  <c r="A125" i="8"/>
  <c r="B125" i="8"/>
  <c r="D125" i="8"/>
  <c r="A126" i="8"/>
  <c r="B126" i="8"/>
  <c r="D126" i="8"/>
  <c r="A127" i="8"/>
  <c r="B127" i="8"/>
  <c r="D127" i="8"/>
  <c r="A128" i="8"/>
  <c r="B128" i="8"/>
  <c r="D128" i="8"/>
  <c r="A129" i="8"/>
  <c r="B129" i="8"/>
  <c r="A130" i="8"/>
  <c r="B130" i="8"/>
  <c r="D130" i="8"/>
  <c r="A131" i="8"/>
  <c r="B131" i="8"/>
  <c r="A132" i="8"/>
  <c r="B132" i="8"/>
  <c r="D132" i="8"/>
  <c r="A133" i="8"/>
  <c r="B133" i="8"/>
  <c r="D133" i="8"/>
  <c r="B134" i="8"/>
  <c r="A135" i="8"/>
  <c r="B135" i="8"/>
  <c r="D135" i="8"/>
  <c r="B136" i="8"/>
  <c r="A137" i="8"/>
  <c r="B137" i="8"/>
  <c r="D137" i="8"/>
  <c r="A138" i="8"/>
  <c r="B138" i="8"/>
  <c r="D138" i="8"/>
  <c r="A139" i="8"/>
  <c r="B139" i="8"/>
  <c r="D139" i="8"/>
  <c r="A140" i="8"/>
  <c r="B140" i="8"/>
  <c r="D140" i="8"/>
  <c r="A141" i="8"/>
  <c r="B141" i="8"/>
  <c r="D141" i="8"/>
  <c r="K42" i="17"/>
  <c r="D152" i="8"/>
  <c r="D153" i="8"/>
  <c r="K47" i="17" s="1"/>
  <c r="D154" i="8"/>
  <c r="D155" i="8"/>
  <c r="D156" i="8"/>
  <c r="D157" i="8"/>
  <c r="D159" i="8"/>
  <c r="D160" i="8"/>
  <c r="D161" i="8"/>
  <c r="D162" i="8"/>
  <c r="D163" i="8"/>
  <c r="D164" i="8"/>
  <c r="D166" i="8"/>
  <c r="D167" i="8"/>
  <c r="D168" i="8"/>
  <c r="K62" i="17"/>
  <c r="D169" i="8"/>
  <c r="E151" i="8"/>
  <c r="E150" i="8" s="1"/>
  <c r="E158" i="8"/>
  <c r="E165" i="8"/>
  <c r="F151" i="8"/>
  <c r="F158" i="8"/>
  <c r="F165" i="8"/>
  <c r="G151" i="8"/>
  <c r="G150" i="8" s="1"/>
  <c r="G158" i="8"/>
  <c r="G165" i="8"/>
  <c r="H151" i="8"/>
  <c r="H158" i="8"/>
  <c r="H150" i="8" s="1"/>
  <c r="H165" i="8"/>
  <c r="I151" i="8"/>
  <c r="I150" i="8" s="1"/>
  <c r="I158" i="8"/>
  <c r="I165" i="8"/>
  <c r="J151" i="8"/>
  <c r="J150" i="8" s="1"/>
  <c r="J158" i="8"/>
  <c r="J165" i="8"/>
  <c r="K151" i="8"/>
  <c r="K158" i="8"/>
  <c r="K165" i="8"/>
  <c r="L151" i="8"/>
  <c r="L158" i="8"/>
  <c r="L150" i="8"/>
  <c r="L165" i="8"/>
  <c r="M151" i="8"/>
  <c r="M158" i="8"/>
  <c r="M165" i="8"/>
  <c r="N151" i="8"/>
  <c r="N158" i="8"/>
  <c r="N165" i="8"/>
  <c r="O151" i="8"/>
  <c r="O158" i="8"/>
  <c r="O165" i="8"/>
  <c r="O150" i="8" s="1"/>
  <c r="P151" i="8"/>
  <c r="P158" i="8"/>
  <c r="P165" i="8"/>
  <c r="Q151" i="8"/>
  <c r="Q158" i="8"/>
  <c r="Q150" i="8" s="1"/>
  <c r="Q165" i="8"/>
  <c r="R151" i="8"/>
  <c r="R150" i="8"/>
  <c r="R158" i="8"/>
  <c r="R165" i="8"/>
  <c r="S151" i="8"/>
  <c r="S150" i="8" s="1"/>
  <c r="S158" i="8"/>
  <c r="S165" i="8"/>
  <c r="T151" i="8"/>
  <c r="T158" i="8"/>
  <c r="T165" i="8"/>
  <c r="U151" i="8"/>
  <c r="U158" i="8"/>
  <c r="U165" i="8"/>
  <c r="U150" i="8" s="1"/>
  <c r="V151" i="8"/>
  <c r="V158" i="8"/>
  <c r="V165" i="8"/>
  <c r="W151" i="8"/>
  <c r="W150" i="8" s="1"/>
  <c r="W158" i="8"/>
  <c r="W165" i="8"/>
  <c r="X151" i="8"/>
  <c r="X158" i="8"/>
  <c r="X150" i="8"/>
  <c r="X165" i="8"/>
  <c r="Y151" i="8"/>
  <c r="Y158" i="8"/>
  <c r="Y165" i="8"/>
  <c r="Z151" i="8"/>
  <c r="Z158" i="8"/>
  <c r="Z165" i="8"/>
  <c r="AA151" i="8"/>
  <c r="AA150" i="8" s="1"/>
  <c r="AA158" i="8"/>
  <c r="AA165" i="8"/>
  <c r="AB151" i="8"/>
  <c r="AB158" i="8"/>
  <c r="AB150" i="8"/>
  <c r="AB165" i="8"/>
  <c r="AC151" i="8"/>
  <c r="AC158" i="8"/>
  <c r="AC165" i="8"/>
  <c r="AD151" i="8"/>
  <c r="AD158" i="8"/>
  <c r="AD165" i="8"/>
  <c r="AE151" i="8"/>
  <c r="AE158" i="8"/>
  <c r="AE165" i="8"/>
  <c r="AF151" i="8"/>
  <c r="AF158" i="8"/>
  <c r="AF165" i="8"/>
  <c r="AG151" i="8"/>
  <c r="AG158" i="8"/>
  <c r="AG150" i="8" s="1"/>
  <c r="AG165" i="8"/>
  <c r="AH151" i="8"/>
  <c r="AH158" i="8"/>
  <c r="AH165" i="8"/>
  <c r="AH150" i="8" s="1"/>
  <c r="AI151" i="8"/>
  <c r="AI158" i="8"/>
  <c r="AI150" i="8" s="1"/>
  <c r="AI165" i="8"/>
  <c r="B151" i="8"/>
  <c r="A152" i="8"/>
  <c r="B152" i="8"/>
  <c r="A153" i="8"/>
  <c r="B153" i="8"/>
  <c r="A154" i="8"/>
  <c r="B154" i="8"/>
  <c r="A155" i="8"/>
  <c r="B155" i="8"/>
  <c r="A156" i="8"/>
  <c r="B156" i="8"/>
  <c r="A157" i="8"/>
  <c r="B157" i="8"/>
  <c r="A158" i="8"/>
  <c r="B158" i="8"/>
  <c r="A159" i="8"/>
  <c r="B159" i="8"/>
  <c r="A160" i="8"/>
  <c r="B160" i="8"/>
  <c r="A161" i="8"/>
  <c r="B161" i="8"/>
  <c r="A162" i="8"/>
  <c r="B162" i="8"/>
  <c r="A163" i="8"/>
  <c r="B163" i="8"/>
  <c r="A164" i="8"/>
  <c r="B164" i="8"/>
  <c r="B165" i="8"/>
  <c r="A166" i="8"/>
  <c r="B166" i="8"/>
  <c r="A167" i="8"/>
  <c r="B167" i="8"/>
  <c r="A168" i="8"/>
  <c r="B168" i="8"/>
  <c r="A169" i="8"/>
  <c r="B169" i="8"/>
  <c r="A171" i="8"/>
  <c r="B171"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c r="AD171" i="8"/>
  <c r="AE171" i="8"/>
  <c r="AF171" i="8"/>
  <c r="AG171" i="8"/>
  <c r="AH171" i="8"/>
  <c r="AI171" i="8"/>
  <c r="A172" i="8"/>
  <c r="B172" i="8"/>
  <c r="D172" i="8"/>
  <c r="A173" i="8"/>
  <c r="B173" i="8"/>
  <c r="D173" i="8"/>
  <c r="A174" i="8"/>
  <c r="B174" i="8"/>
  <c r="D174" i="8"/>
  <c r="K68" i="17" s="1"/>
  <c r="AC2" i="10"/>
  <c r="B8" i="10" s="1"/>
  <c r="AN8" i="10" s="1"/>
  <c r="AT14" i="10"/>
  <c r="AV14" i="10" s="1"/>
  <c r="AT15" i="10"/>
  <c r="AV15" i="10" s="1"/>
  <c r="AT16" i="10"/>
  <c r="AV16" i="10" s="1"/>
  <c r="AW16" i="10"/>
  <c r="AT17" i="10"/>
  <c r="AV17" i="10" s="1"/>
  <c r="AT18" i="10"/>
  <c r="AV18" i="10" s="1"/>
  <c r="AW18" i="10"/>
  <c r="AT19" i="10"/>
  <c r="AV19" i="10" s="1"/>
  <c r="AT20" i="10"/>
  <c r="AV20" i="10" s="1"/>
  <c r="AW20" i="10"/>
  <c r="D11" i="10"/>
  <c r="B14" i="10"/>
  <c r="AO14" i="10"/>
  <c r="C14" i="10"/>
  <c r="D14" i="10"/>
  <c r="AL14" i="10"/>
  <c r="AK14" i="10" s="1"/>
  <c r="AP14" i="10"/>
  <c r="AR14" i="10"/>
  <c r="AY14" i="10"/>
  <c r="BA14" i="10" s="1"/>
  <c r="B15" i="10"/>
  <c r="AO15" i="10"/>
  <c r="C15" i="10"/>
  <c r="D15" i="10"/>
  <c r="AL15" i="10"/>
  <c r="AK15" i="10" s="1"/>
  <c r="AN15" i="10"/>
  <c r="AP15" i="10"/>
  <c r="AR15" i="10"/>
  <c r="AY15" i="10"/>
  <c r="BA15" i="10" s="1"/>
  <c r="AZ15" i="10"/>
  <c r="BB15" i="10"/>
  <c r="B16" i="10"/>
  <c r="AO16" i="10"/>
  <c r="C16" i="10"/>
  <c r="D16" i="10"/>
  <c r="AL16" i="10"/>
  <c r="AK16" i="10" s="1"/>
  <c r="AN16" i="10"/>
  <c r="AP16" i="10"/>
  <c r="AR16" i="10"/>
  <c r="AU16" i="10"/>
  <c r="AY16" i="10"/>
  <c r="BA16" i="10" s="1"/>
  <c r="B17" i="10"/>
  <c r="AO17" i="10"/>
  <c r="C17" i="10"/>
  <c r="D17" i="10"/>
  <c r="AL17" i="10"/>
  <c r="AK17" i="10" s="1"/>
  <c r="AN17" i="10"/>
  <c r="AP17" i="10"/>
  <c r="AR17" i="10"/>
  <c r="AU17" i="10"/>
  <c r="AY17" i="10"/>
  <c r="BA17" i="10" s="1"/>
  <c r="B18" i="10"/>
  <c r="AO18" i="10"/>
  <c r="C18" i="10"/>
  <c r="D18" i="10"/>
  <c r="AL18" i="10"/>
  <c r="AK18" i="10" s="1"/>
  <c r="AN18" i="10"/>
  <c r="AP18" i="10"/>
  <c r="AR18" i="10"/>
  <c r="AU18" i="10"/>
  <c r="AY18" i="10"/>
  <c r="BA18" i="10" s="1"/>
  <c r="AZ18" i="10"/>
  <c r="BB18" i="10"/>
  <c r="B19" i="10"/>
  <c r="AO19" i="10"/>
  <c r="C19" i="10"/>
  <c r="D19" i="10"/>
  <c r="AL19" i="10"/>
  <c r="AK19" i="10" s="1"/>
  <c r="AN19" i="10"/>
  <c r="AP19" i="10"/>
  <c r="AR19" i="10"/>
  <c r="AY19" i="10"/>
  <c r="BA19" i="10" s="1"/>
  <c r="B20" i="10"/>
  <c r="AO20" i="10"/>
  <c r="C20" i="10"/>
  <c r="D20" i="10"/>
  <c r="AL20" i="10"/>
  <c r="AK20" i="10" s="1"/>
  <c r="AN20" i="10"/>
  <c r="AP20" i="10"/>
  <c r="AR20" i="10"/>
  <c r="AU20" i="10"/>
  <c r="AY20" i="10"/>
  <c r="BA20" i="10" s="1"/>
  <c r="B21" i="10"/>
  <c r="AO21" i="10"/>
  <c r="C21" i="10"/>
  <c r="D21" i="10"/>
  <c r="AL21" i="10"/>
  <c r="AK21" i="10" s="1"/>
  <c r="AN21" i="10"/>
  <c r="AP21" i="10"/>
  <c r="AR21" i="10"/>
  <c r="B22" i="10"/>
  <c r="AO22" i="10"/>
  <c r="C22" i="10"/>
  <c r="D22" i="10"/>
  <c r="AL22" i="10"/>
  <c r="AK22" i="10" s="1"/>
  <c r="AN22" i="10"/>
  <c r="AP22" i="10"/>
  <c r="AR22" i="10"/>
  <c r="B23" i="10"/>
  <c r="AO23" i="10"/>
  <c r="C23" i="10"/>
  <c r="D23" i="10"/>
  <c r="AL23" i="10"/>
  <c r="AK23" i="10" s="1"/>
  <c r="AN23" i="10"/>
  <c r="AP23" i="10"/>
  <c r="AR23" i="10"/>
  <c r="B24" i="10"/>
  <c r="AO24" i="10"/>
  <c r="C24" i="10"/>
  <c r="D24" i="10"/>
  <c r="AL24" i="10"/>
  <c r="AK24" i="10" s="1"/>
  <c r="AP24" i="10"/>
  <c r="AR24" i="10"/>
  <c r="B25" i="10"/>
  <c r="AO25" i="10"/>
  <c r="C25" i="10"/>
  <c r="D25" i="10"/>
  <c r="AL25" i="10"/>
  <c r="AK25" i="10" s="1"/>
  <c r="AP25" i="10"/>
  <c r="AR25" i="10"/>
  <c r="B26" i="10"/>
  <c r="AO26" i="10"/>
  <c r="C26" i="10"/>
  <c r="D26" i="10"/>
  <c r="AL26" i="10"/>
  <c r="AK26" i="10" s="1"/>
  <c r="AN26" i="10"/>
  <c r="AP26" i="10"/>
  <c r="AR26" i="10"/>
  <c r="B27" i="10"/>
  <c r="AO27" i="10"/>
  <c r="C27" i="10"/>
  <c r="D27" i="10"/>
  <c r="AL27" i="10"/>
  <c r="AK27" i="10"/>
  <c r="AN27" i="10"/>
  <c r="AP27" i="10"/>
  <c r="AR27" i="10"/>
  <c r="B28" i="10"/>
  <c r="AO28" i="10"/>
  <c r="C28" i="10"/>
  <c r="D28" i="10"/>
  <c r="AL28" i="10"/>
  <c r="AK28" i="10" s="1"/>
  <c r="AN28" i="10"/>
  <c r="AP28" i="10"/>
  <c r="AR28" i="10"/>
  <c r="B29" i="10"/>
  <c r="AO29" i="10"/>
  <c r="C29" i="10"/>
  <c r="D29" i="10"/>
  <c r="AL29" i="10"/>
  <c r="AK29" i="10" s="1"/>
  <c r="AP29" i="10"/>
  <c r="AR29" i="10"/>
  <c r="B30" i="10"/>
  <c r="C30" i="10"/>
  <c r="D30" i="10"/>
  <c r="AL30" i="10"/>
  <c r="AK30" i="10" s="1"/>
  <c r="AP30" i="10"/>
  <c r="AR30" i="10"/>
  <c r="B31" i="10"/>
  <c r="C31" i="10"/>
  <c r="D31" i="10"/>
  <c r="AL31" i="10"/>
  <c r="AK31" i="10" s="1"/>
  <c r="AP31" i="10"/>
  <c r="AR31" i="10"/>
  <c r="B32" i="10"/>
  <c r="C32" i="10"/>
  <c r="D32" i="10"/>
  <c r="AL32" i="10"/>
  <c r="AK32" i="10" s="1"/>
  <c r="AP32" i="10"/>
  <c r="AR32" i="10"/>
  <c r="B33" i="10"/>
  <c r="C33" i="10"/>
  <c r="D33" i="10"/>
  <c r="AL33" i="10"/>
  <c r="AK33" i="10" s="1"/>
  <c r="AP33" i="10"/>
  <c r="AR33" i="10"/>
  <c r="B34" i="10"/>
  <c r="C34" i="10"/>
  <c r="D34" i="10"/>
  <c r="AL34" i="10"/>
  <c r="AK34" i="10" s="1"/>
  <c r="AP34" i="10"/>
  <c r="AR34" i="10"/>
  <c r="B35" i="10"/>
  <c r="C35" i="10"/>
  <c r="D35" i="10"/>
  <c r="AL35" i="10"/>
  <c r="AK35" i="10" s="1"/>
  <c r="AN35" i="10"/>
  <c r="AO35" i="10"/>
  <c r="AP35" i="10"/>
  <c r="AR35" i="10"/>
  <c r="B36" i="10"/>
  <c r="C36" i="10"/>
  <c r="D36" i="10"/>
  <c r="AL36" i="10"/>
  <c r="AK36" i="10" s="1"/>
  <c r="AN36" i="10"/>
  <c r="AO36" i="10"/>
  <c r="AP36" i="10"/>
  <c r="AR36" i="10"/>
  <c r="B37" i="10"/>
  <c r="C37" i="10"/>
  <c r="D37" i="10"/>
  <c r="AL37" i="10"/>
  <c r="AK37" i="10" s="1"/>
  <c r="AN37" i="10"/>
  <c r="AO37" i="10"/>
  <c r="AP37" i="10"/>
  <c r="AR37" i="10"/>
  <c r="B38" i="10"/>
  <c r="C38" i="10"/>
  <c r="D38" i="10"/>
  <c r="AL38" i="10"/>
  <c r="AK38" i="10" s="1"/>
  <c r="AN38" i="10"/>
  <c r="AO38" i="10"/>
  <c r="AP38" i="10"/>
  <c r="AR38" i="10"/>
  <c r="B39" i="10"/>
  <c r="C39" i="10"/>
  <c r="D39" i="10"/>
  <c r="AL39" i="10"/>
  <c r="AK39" i="10" s="1"/>
  <c r="AN39" i="10"/>
  <c r="AO39" i="10"/>
  <c r="AP39" i="10"/>
  <c r="AR39" i="10"/>
  <c r="B40" i="10"/>
  <c r="C40" i="10"/>
  <c r="D40" i="10"/>
  <c r="AL40" i="10"/>
  <c r="AK40" i="10" s="1"/>
  <c r="AO40" i="10"/>
  <c r="AP40" i="10"/>
  <c r="AR40" i="10"/>
  <c r="B41" i="10"/>
  <c r="C41" i="10"/>
  <c r="D41" i="10"/>
  <c r="AL41" i="10"/>
  <c r="AK41" i="10" s="1"/>
  <c r="AO41" i="10"/>
  <c r="AP41" i="10"/>
  <c r="AR41" i="10"/>
  <c r="B42" i="10"/>
  <c r="C42" i="10"/>
  <c r="D42" i="10"/>
  <c r="AL42" i="10"/>
  <c r="AK42" i="10" s="1"/>
  <c r="AN42" i="10"/>
  <c r="AO42" i="10"/>
  <c r="AP42" i="10"/>
  <c r="AR42" i="10"/>
  <c r="B43" i="10"/>
  <c r="C43" i="10"/>
  <c r="D43" i="10"/>
  <c r="AL43" i="10"/>
  <c r="AK43" i="10" s="1"/>
  <c r="AN43" i="10"/>
  <c r="AO43" i="10"/>
  <c r="AP43" i="10"/>
  <c r="AR43" i="10"/>
  <c r="B44" i="10"/>
  <c r="C44" i="10"/>
  <c r="D44" i="10"/>
  <c r="AL44" i="10"/>
  <c r="AK44" i="10"/>
  <c r="AN44" i="10"/>
  <c r="AO44" i="10"/>
  <c r="AP44" i="10"/>
  <c r="AR44" i="10"/>
  <c r="B45" i="10"/>
  <c r="C45" i="10"/>
  <c r="D45" i="10"/>
  <c r="AL45" i="10"/>
  <c r="AK45" i="10" s="1"/>
  <c r="AN45" i="10"/>
  <c r="AO45" i="10"/>
  <c r="AP45" i="10"/>
  <c r="AR45" i="10"/>
  <c r="B46" i="10"/>
  <c r="C46" i="10"/>
  <c r="D46" i="10"/>
  <c r="AL46" i="10"/>
  <c r="AK46" i="10" s="1"/>
  <c r="AN46" i="10"/>
  <c r="AO46" i="10"/>
  <c r="AP46" i="10"/>
  <c r="AR46" i="10"/>
  <c r="B47" i="10"/>
  <c r="C47" i="10"/>
  <c r="D47" i="10"/>
  <c r="AL47" i="10"/>
  <c r="AK47" i="10" s="1"/>
  <c r="AN47" i="10"/>
  <c r="AO47" i="10"/>
  <c r="AP47" i="10"/>
  <c r="AR47" i="10"/>
  <c r="B48" i="10"/>
  <c r="C48" i="10"/>
  <c r="D48" i="10"/>
  <c r="AL48" i="10"/>
  <c r="AK48" i="10" s="1"/>
  <c r="AN48" i="10"/>
  <c r="AO48" i="10"/>
  <c r="AP48" i="10"/>
  <c r="AR48" i="10"/>
  <c r="B49" i="10"/>
  <c r="C49" i="10"/>
  <c r="D49" i="10"/>
  <c r="AL49" i="10"/>
  <c r="AK49" i="10" s="1"/>
  <c r="AN49" i="10"/>
  <c r="AO49" i="10"/>
  <c r="AP49" i="10"/>
  <c r="AR49" i="10"/>
  <c r="B50" i="10"/>
  <c r="C50" i="10"/>
  <c r="D50" i="10"/>
  <c r="AL50" i="10"/>
  <c r="AK50" i="10" s="1"/>
  <c r="AN50" i="10"/>
  <c r="AO50" i="10"/>
  <c r="AP50" i="10"/>
  <c r="AR50" i="10"/>
  <c r="B51" i="10"/>
  <c r="C51" i="10"/>
  <c r="D51" i="10"/>
  <c r="AL51" i="10"/>
  <c r="AK51" i="10" s="1"/>
  <c r="AN51" i="10"/>
  <c r="AP51" i="10"/>
  <c r="AR51" i="10"/>
  <c r="B52" i="10"/>
  <c r="C52" i="10"/>
  <c r="D52" i="10"/>
  <c r="AL52" i="10"/>
  <c r="AK52" i="10" s="1"/>
  <c r="AP52" i="10"/>
  <c r="AR52" i="10"/>
  <c r="B53" i="10"/>
  <c r="C53" i="10"/>
  <c r="D53" i="10"/>
  <c r="AL53" i="10"/>
  <c r="AK53" i="10" s="1"/>
  <c r="AP53" i="10"/>
  <c r="AR53" i="10"/>
  <c r="B54" i="10"/>
  <c r="C54" i="10"/>
  <c r="D54" i="10"/>
  <c r="AL54" i="10"/>
  <c r="AK54" i="10" s="1"/>
  <c r="AP54" i="10"/>
  <c r="AR54" i="10"/>
  <c r="B55" i="10"/>
  <c r="C55" i="10"/>
  <c r="D55" i="10"/>
  <c r="AL55" i="10"/>
  <c r="AK55" i="10" s="1"/>
  <c r="AP55" i="10"/>
  <c r="AR55" i="10"/>
  <c r="B56" i="10"/>
  <c r="C56" i="10"/>
  <c r="D56" i="10"/>
  <c r="AL56" i="10"/>
  <c r="AK56" i="10" s="1"/>
  <c r="AP56" i="10"/>
  <c r="AR56" i="10"/>
  <c r="B57" i="10"/>
  <c r="C57" i="10"/>
  <c r="D57" i="10"/>
  <c r="AL57" i="10"/>
  <c r="AK57" i="10" s="1"/>
  <c r="AP57" i="10"/>
  <c r="AR57" i="10"/>
  <c r="B58" i="10"/>
  <c r="C58" i="10"/>
  <c r="D58" i="10"/>
  <c r="AL58" i="10"/>
  <c r="AK58" i="10" s="1"/>
  <c r="AP58" i="10"/>
  <c r="AR58" i="10"/>
  <c r="B59" i="10"/>
  <c r="C59" i="10"/>
  <c r="D59" i="10"/>
  <c r="AL59" i="10"/>
  <c r="AK59" i="10" s="1"/>
  <c r="AP59" i="10"/>
  <c r="AR59" i="10"/>
  <c r="B60" i="10"/>
  <c r="C60" i="10"/>
  <c r="D60" i="10"/>
  <c r="AL60" i="10"/>
  <c r="AK60" i="10" s="1"/>
  <c r="AP60" i="10"/>
  <c r="AR60" i="10"/>
  <c r="B61" i="10"/>
  <c r="C61" i="10"/>
  <c r="D61" i="10"/>
  <c r="AL61" i="10"/>
  <c r="AK61" i="10" s="1"/>
  <c r="AP61" i="10"/>
  <c r="AR61" i="10"/>
  <c r="B62" i="10"/>
  <c r="C62" i="10"/>
  <c r="D62" i="10"/>
  <c r="AL62" i="10"/>
  <c r="AK62" i="10" s="1"/>
  <c r="AP62" i="10"/>
  <c r="AR62" i="10"/>
  <c r="B63" i="10"/>
  <c r="C63" i="10"/>
  <c r="D63" i="10"/>
  <c r="AL63" i="10"/>
  <c r="AK63" i="10" s="1"/>
  <c r="AP63" i="10"/>
  <c r="AR63" i="10"/>
  <c r="B64" i="10"/>
  <c r="C64" i="10"/>
  <c r="D64" i="10"/>
  <c r="AL64" i="10"/>
  <c r="AK64" i="10" s="1"/>
  <c r="AP64" i="10"/>
  <c r="AR64" i="10"/>
  <c r="B65" i="10"/>
  <c r="C65" i="10"/>
  <c r="D65" i="10"/>
  <c r="AL65" i="10"/>
  <c r="AK65" i="10" s="1"/>
  <c r="AP65" i="10"/>
  <c r="AR65" i="10"/>
  <c r="B66" i="10"/>
  <c r="C66" i="10"/>
  <c r="D66" i="10"/>
  <c r="AL66" i="10"/>
  <c r="AK66" i="10" s="1"/>
  <c r="AP66" i="10"/>
  <c r="AR66" i="10"/>
  <c r="B67" i="10"/>
  <c r="C67" i="10"/>
  <c r="D67" i="10"/>
  <c r="AL67" i="10"/>
  <c r="AK67" i="10" s="1"/>
  <c r="AP67" i="10"/>
  <c r="AR67" i="10"/>
  <c r="B68" i="10"/>
  <c r="C68" i="10"/>
  <c r="D68" i="10"/>
  <c r="AL68" i="10"/>
  <c r="AK68" i="10" s="1"/>
  <c r="AP68" i="10"/>
  <c r="AR68" i="10"/>
  <c r="B69" i="10"/>
  <c r="C69" i="10"/>
  <c r="D69" i="10"/>
  <c r="AL69" i="10"/>
  <c r="AK69" i="10" s="1"/>
  <c r="AP69" i="10"/>
  <c r="AR69" i="10"/>
  <c r="B70" i="10"/>
  <c r="C70" i="10"/>
  <c r="D70" i="10"/>
  <c r="AL70" i="10"/>
  <c r="AK70" i="10" s="1"/>
  <c r="AP70" i="10"/>
  <c r="AR70" i="10"/>
  <c r="B71" i="10"/>
  <c r="C71" i="10"/>
  <c r="D71" i="10"/>
  <c r="AL71" i="10"/>
  <c r="AK71" i="10" s="1"/>
  <c r="AP71" i="10"/>
  <c r="AR71" i="10"/>
  <c r="B72" i="10"/>
  <c r="C72" i="10"/>
  <c r="D72" i="10"/>
  <c r="AL72" i="10"/>
  <c r="AK72" i="10" s="1"/>
  <c r="AP72" i="10"/>
  <c r="AR72" i="10"/>
  <c r="B73" i="10"/>
  <c r="C73" i="10"/>
  <c r="D73" i="10"/>
  <c r="AL73" i="10"/>
  <c r="AK73" i="10" s="1"/>
  <c r="AP73" i="10"/>
  <c r="AR73" i="10"/>
  <c r="B74" i="10"/>
  <c r="C74" i="10"/>
  <c r="D74" i="10"/>
  <c r="AL74" i="10"/>
  <c r="AK74" i="10" s="1"/>
  <c r="AN74" i="10"/>
  <c r="AO74" i="10"/>
  <c r="AP74" i="10"/>
  <c r="AR74" i="10"/>
  <c r="B75" i="10"/>
  <c r="C75" i="10"/>
  <c r="D75" i="10"/>
  <c r="AL75" i="10"/>
  <c r="AK75" i="10" s="1"/>
  <c r="AN75" i="10"/>
  <c r="AO75" i="10"/>
  <c r="AP75" i="10"/>
  <c r="AR75" i="10"/>
  <c r="B76" i="10"/>
  <c r="C76" i="10"/>
  <c r="D76" i="10"/>
  <c r="AL76" i="10"/>
  <c r="AK76" i="10" s="1"/>
  <c r="AN76" i="10"/>
  <c r="AO76" i="10"/>
  <c r="AP76" i="10"/>
  <c r="AR76" i="10"/>
  <c r="B77" i="10"/>
  <c r="C77" i="10"/>
  <c r="D77" i="10"/>
  <c r="AL77" i="10"/>
  <c r="AK77" i="10" s="1"/>
  <c r="AN77" i="10"/>
  <c r="AO77" i="10"/>
  <c r="AP77" i="10"/>
  <c r="AR77" i="10"/>
  <c r="B78" i="10"/>
  <c r="C78" i="10"/>
  <c r="D78" i="10"/>
  <c r="AL78" i="10"/>
  <c r="AK78" i="10" s="1"/>
  <c r="AN78" i="10"/>
  <c r="AO78" i="10"/>
  <c r="AP78" i="10"/>
  <c r="AR78" i="10"/>
  <c r="B79" i="10"/>
  <c r="C79" i="10"/>
  <c r="D79" i="10"/>
  <c r="AL79" i="10"/>
  <c r="AK79" i="10" s="1"/>
  <c r="AN79" i="10"/>
  <c r="AO79" i="10"/>
  <c r="AP79" i="10"/>
  <c r="AR79" i="10"/>
  <c r="B80" i="10"/>
  <c r="C80" i="10"/>
  <c r="D80" i="10"/>
  <c r="AL80" i="10"/>
  <c r="AK80" i="10" s="1"/>
  <c r="AN80" i="10"/>
  <c r="AO80" i="10"/>
  <c r="AP80" i="10"/>
  <c r="AR80" i="10"/>
  <c r="B81" i="10"/>
  <c r="C81" i="10"/>
  <c r="D81" i="10"/>
  <c r="AL81" i="10"/>
  <c r="AK81" i="10" s="1"/>
  <c r="AN81" i="10"/>
  <c r="AO81" i="10"/>
  <c r="AP81" i="10"/>
  <c r="AR81" i="10"/>
  <c r="B82" i="10"/>
  <c r="C82" i="10"/>
  <c r="D82" i="10"/>
  <c r="AL82" i="10"/>
  <c r="AK82" i="10" s="1"/>
  <c r="AN82" i="10"/>
  <c r="AO82" i="10"/>
  <c r="AP82" i="10"/>
  <c r="AR82" i="10"/>
  <c r="B83" i="10"/>
  <c r="C83" i="10"/>
  <c r="D83" i="10"/>
  <c r="AL83" i="10"/>
  <c r="AK83" i="10" s="1"/>
  <c r="AN83" i="10"/>
  <c r="AO83" i="10"/>
  <c r="AP83" i="10"/>
  <c r="AR83" i="10"/>
  <c r="B84" i="10"/>
  <c r="C84" i="10"/>
  <c r="D84" i="10"/>
  <c r="AL84" i="10"/>
  <c r="AK84" i="10" s="1"/>
  <c r="AN84" i="10"/>
  <c r="AO84" i="10"/>
  <c r="AP84" i="10"/>
  <c r="AR84" i="10"/>
  <c r="B85" i="10"/>
  <c r="C85" i="10"/>
  <c r="D85" i="10"/>
  <c r="AL85" i="10"/>
  <c r="AK85" i="10" s="1"/>
  <c r="AN85" i="10"/>
  <c r="AO85" i="10"/>
  <c r="AP85" i="10"/>
  <c r="AR85" i="10"/>
  <c r="B86" i="10"/>
  <c r="C86" i="10"/>
  <c r="D86" i="10"/>
  <c r="AL86" i="10"/>
  <c r="AK86" i="10" s="1"/>
  <c r="AN86" i="10"/>
  <c r="AO86" i="10"/>
  <c r="AP86" i="10"/>
  <c r="AR86" i="10"/>
  <c r="B87" i="10"/>
  <c r="C87" i="10"/>
  <c r="D87" i="10"/>
  <c r="AL87" i="10"/>
  <c r="AK87" i="10" s="1"/>
  <c r="AN87" i="10"/>
  <c r="AO87" i="10"/>
  <c r="AP87" i="10"/>
  <c r="AR87" i="10"/>
  <c r="B88" i="10"/>
  <c r="C88" i="10"/>
  <c r="D88" i="10"/>
  <c r="AL88" i="10"/>
  <c r="AK88" i="10" s="1"/>
  <c r="AO88" i="10"/>
  <c r="AP88" i="10"/>
  <c r="AR88" i="10"/>
  <c r="B89" i="10"/>
  <c r="C89" i="10"/>
  <c r="D89" i="10"/>
  <c r="AL89" i="10"/>
  <c r="AK89" i="10"/>
  <c r="AO89" i="10"/>
  <c r="AP89" i="10"/>
  <c r="AR89" i="10"/>
  <c r="B90" i="10"/>
  <c r="C90" i="10"/>
  <c r="D90" i="10"/>
  <c r="AL90" i="10"/>
  <c r="AK90" i="10" s="1"/>
  <c r="AN90" i="10"/>
  <c r="AO90" i="10"/>
  <c r="AP90" i="10"/>
  <c r="AR90" i="10"/>
  <c r="B91" i="10"/>
  <c r="C91" i="10"/>
  <c r="D91" i="10"/>
  <c r="AL91" i="10"/>
  <c r="AK91" i="10" s="1"/>
  <c r="AN91" i="10"/>
  <c r="AO91" i="10"/>
  <c r="AP91" i="10"/>
  <c r="AR91" i="10"/>
  <c r="B92" i="10"/>
  <c r="C92" i="10"/>
  <c r="D92" i="10"/>
  <c r="AL92" i="10"/>
  <c r="AK92" i="10" s="1"/>
  <c r="AN92" i="10"/>
  <c r="AO92" i="10"/>
  <c r="AP92" i="10"/>
  <c r="AR92" i="10"/>
  <c r="B93" i="10"/>
  <c r="C93" i="10"/>
  <c r="D93" i="10"/>
  <c r="AL93" i="10"/>
  <c r="AK93" i="10" s="1"/>
  <c r="AN93" i="10"/>
  <c r="AO93" i="10"/>
  <c r="AP93" i="10"/>
  <c r="AR93" i="10"/>
  <c r="B94" i="10"/>
  <c r="C94" i="10"/>
  <c r="D94" i="10"/>
  <c r="AL94" i="10"/>
  <c r="AK94" i="10" s="1"/>
  <c r="AN94" i="10"/>
  <c r="AO94" i="10"/>
  <c r="AP94" i="10"/>
  <c r="AR94" i="10"/>
  <c r="B95" i="10"/>
  <c r="C95" i="10"/>
  <c r="D95" i="10"/>
  <c r="AL95" i="10"/>
  <c r="AK95" i="10" s="1"/>
  <c r="AN95" i="10"/>
  <c r="AO95" i="10"/>
  <c r="AP95" i="10"/>
  <c r="AR95" i="10"/>
  <c r="B96" i="10"/>
  <c r="C96" i="10"/>
  <c r="D96" i="10"/>
  <c r="AL96" i="10"/>
  <c r="AK96" i="10" s="1"/>
  <c r="AN96" i="10"/>
  <c r="AO96" i="10"/>
  <c r="AP96" i="10"/>
  <c r="AR96" i="10"/>
  <c r="B97" i="10"/>
  <c r="C97" i="10"/>
  <c r="D97" i="10"/>
  <c r="AL97" i="10"/>
  <c r="AK97" i="10" s="1"/>
  <c r="AN97" i="10"/>
  <c r="AO97" i="10"/>
  <c r="AP97" i="10"/>
  <c r="AR97" i="10"/>
  <c r="B98" i="10"/>
  <c r="C98" i="10"/>
  <c r="D98" i="10"/>
  <c r="AL98" i="10"/>
  <c r="AK98" i="10" s="1"/>
  <c r="AN98" i="10"/>
  <c r="AO98" i="10"/>
  <c r="AP98" i="10"/>
  <c r="AR98" i="10"/>
  <c r="B99" i="10"/>
  <c r="C99" i="10"/>
  <c r="D99" i="10"/>
  <c r="AL99" i="10"/>
  <c r="AK99" i="10" s="1"/>
  <c r="AN99" i="10"/>
  <c r="AO99" i="10"/>
  <c r="AP99" i="10"/>
  <c r="AR99" i="10"/>
  <c r="B100" i="10"/>
  <c r="C100" i="10"/>
  <c r="D100" i="10"/>
  <c r="AL100" i="10"/>
  <c r="AK100" i="10" s="1"/>
  <c r="AN100" i="10"/>
  <c r="AO100" i="10"/>
  <c r="AP100" i="10"/>
  <c r="AR100" i="10"/>
  <c r="B101" i="10"/>
  <c r="C101" i="10"/>
  <c r="D101" i="10"/>
  <c r="AL101" i="10"/>
  <c r="AK101" i="10" s="1"/>
  <c r="AN101" i="10"/>
  <c r="AO101" i="10"/>
  <c r="AP101" i="10"/>
  <c r="AR101" i="10"/>
  <c r="B102" i="10"/>
  <c r="C102" i="10"/>
  <c r="D102" i="10"/>
  <c r="AL102" i="10"/>
  <c r="AK102" i="10" s="1"/>
  <c r="AO102" i="10"/>
  <c r="AP102" i="10"/>
  <c r="AR102" i="10"/>
  <c r="B103" i="10"/>
  <c r="C103" i="10"/>
  <c r="D103" i="10"/>
  <c r="AL103" i="10"/>
  <c r="AK103" i="10" s="1"/>
  <c r="AO103" i="10"/>
  <c r="AP103" i="10"/>
  <c r="AR103" i="10"/>
  <c r="D104" i="10"/>
  <c r="D109" i="10"/>
  <c r="D124" i="10"/>
  <c r="M25" i="17" s="1"/>
  <c r="B109" i="10"/>
  <c r="A110" i="10"/>
  <c r="B110" i="10"/>
  <c r="D110" i="10"/>
  <c r="M11" i="17"/>
  <c r="A111" i="10"/>
  <c r="B111" i="10"/>
  <c r="D111" i="10"/>
  <c r="M12" i="17"/>
  <c r="A112" i="10"/>
  <c r="B112" i="10"/>
  <c r="D112" i="10"/>
  <c r="M13" i="17"/>
  <c r="A113" i="10"/>
  <c r="B113" i="10"/>
  <c r="D113" i="10"/>
  <c r="A114" i="10"/>
  <c r="B114" i="10"/>
  <c r="D114" i="10"/>
  <c r="M15" i="17" s="1"/>
  <c r="A115" i="10"/>
  <c r="B115" i="10"/>
  <c r="A116" i="10"/>
  <c r="B116" i="10"/>
  <c r="D116" i="10"/>
  <c r="M17" i="17" s="1"/>
  <c r="A117" i="10"/>
  <c r="B117" i="10"/>
  <c r="D117" i="10"/>
  <c r="M18" i="17"/>
  <c r="A118" i="10"/>
  <c r="B118" i="10"/>
  <c r="A119" i="10"/>
  <c r="B119" i="10"/>
  <c r="D119" i="10"/>
  <c r="A120" i="10"/>
  <c r="B120" i="10"/>
  <c r="D120" i="10"/>
  <c r="M21" i="17" s="1"/>
  <c r="A121" i="10"/>
  <c r="B121" i="10"/>
  <c r="D121" i="10"/>
  <c r="M22" i="17" s="1"/>
  <c r="A122" i="10"/>
  <c r="B122" i="10"/>
  <c r="D122" i="10"/>
  <c r="M23" i="17"/>
  <c r="A123" i="10"/>
  <c r="B123" i="10"/>
  <c r="D123" i="10"/>
  <c r="A124" i="10"/>
  <c r="B124" i="10"/>
  <c r="A125" i="10"/>
  <c r="B125" i="10"/>
  <c r="D125" i="10"/>
  <c r="A126" i="10"/>
  <c r="B126" i="10"/>
  <c r="D126" i="10"/>
  <c r="A127" i="10"/>
  <c r="B127" i="10"/>
  <c r="D127" i="10"/>
  <c r="M28" i="17"/>
  <c r="A128" i="10"/>
  <c r="B128" i="10"/>
  <c r="D128" i="10"/>
  <c r="A129" i="10"/>
  <c r="B129" i="10"/>
  <c r="A130" i="10"/>
  <c r="B130" i="10"/>
  <c r="D130" i="10"/>
  <c r="M31" i="17" s="1"/>
  <c r="A131" i="10"/>
  <c r="B131" i="10"/>
  <c r="A132" i="10"/>
  <c r="B132" i="10"/>
  <c r="D132" i="10"/>
  <c r="A133" i="10"/>
  <c r="B133" i="10"/>
  <c r="D133" i="10"/>
  <c r="M34" i="17" s="1"/>
  <c r="B134" i="10"/>
  <c r="A135" i="10"/>
  <c r="B135" i="10"/>
  <c r="D135" i="10"/>
  <c r="M36" i="17"/>
  <c r="B136" i="10"/>
  <c r="A137" i="10"/>
  <c r="B137" i="10"/>
  <c r="D137" i="10"/>
  <c r="A138" i="10"/>
  <c r="B138" i="10"/>
  <c r="D138" i="10"/>
  <c r="M39" i="17"/>
  <c r="A139" i="10"/>
  <c r="B139" i="10"/>
  <c r="D139" i="10"/>
  <c r="A140" i="10"/>
  <c r="B140" i="10"/>
  <c r="D140" i="10"/>
  <c r="A141" i="10"/>
  <c r="B141" i="10"/>
  <c r="D141" i="10"/>
  <c r="D152" i="10"/>
  <c r="D153" i="10"/>
  <c r="M47" i="17"/>
  <c r="D154" i="10"/>
  <c r="D155" i="10"/>
  <c r="M49" i="17" s="1"/>
  <c r="D156" i="10"/>
  <c r="D157" i="10"/>
  <c r="D159" i="10"/>
  <c r="D160" i="10"/>
  <c r="D161" i="10"/>
  <c r="D162" i="10"/>
  <c r="D163" i="10"/>
  <c r="D164" i="10"/>
  <c r="D166" i="10"/>
  <c r="M60" i="17" s="1"/>
  <c r="D167" i="10"/>
  <c r="D168" i="10"/>
  <c r="D169" i="10"/>
  <c r="M63" i="17" s="1"/>
  <c r="E151" i="10"/>
  <c r="E158" i="10"/>
  <c r="E165" i="10"/>
  <c r="F151" i="10"/>
  <c r="F158" i="10"/>
  <c r="F165" i="10"/>
  <c r="G151" i="10"/>
  <c r="G158" i="10"/>
  <c r="G165" i="10"/>
  <c r="H151" i="10"/>
  <c r="H158" i="10"/>
  <c r="H165" i="10"/>
  <c r="I151" i="10"/>
  <c r="I158" i="10"/>
  <c r="I165" i="10"/>
  <c r="J151" i="10"/>
  <c r="J158" i="10"/>
  <c r="J165" i="10"/>
  <c r="K151" i="10"/>
  <c r="K158" i="10"/>
  <c r="K165" i="10"/>
  <c r="L151" i="10"/>
  <c r="L158" i="10"/>
  <c r="L165" i="10"/>
  <c r="M151" i="10"/>
  <c r="M158" i="10"/>
  <c r="M165" i="10"/>
  <c r="N151" i="10"/>
  <c r="N158" i="10"/>
  <c r="N165" i="10"/>
  <c r="O151" i="10"/>
  <c r="O158" i="10"/>
  <c r="O165" i="10"/>
  <c r="P151" i="10"/>
  <c r="P158" i="10"/>
  <c r="P165" i="10"/>
  <c r="P150" i="10" s="1"/>
  <c r="Q151" i="10"/>
  <c r="Q158" i="10"/>
  <c r="Q165" i="10"/>
  <c r="R151" i="10"/>
  <c r="R158" i="10"/>
  <c r="R165" i="10"/>
  <c r="S151" i="10"/>
  <c r="S158" i="10"/>
  <c r="S165" i="10"/>
  <c r="T151" i="10"/>
  <c r="T158" i="10"/>
  <c r="T165" i="10"/>
  <c r="U151" i="10"/>
  <c r="U158" i="10"/>
  <c r="U165" i="10"/>
  <c r="V151" i="10"/>
  <c r="V158" i="10"/>
  <c r="V165" i="10"/>
  <c r="W151" i="10"/>
  <c r="W158" i="10"/>
  <c r="W165" i="10"/>
  <c r="X151" i="10"/>
  <c r="X158" i="10"/>
  <c r="X165" i="10"/>
  <c r="Y151" i="10"/>
  <c r="Y158" i="10"/>
  <c r="Y165" i="10"/>
  <c r="Z151" i="10"/>
  <c r="Z158" i="10"/>
  <c r="Z165" i="10"/>
  <c r="AA151" i="10"/>
  <c r="AA158" i="10"/>
  <c r="AA165" i="10"/>
  <c r="AB151" i="10"/>
  <c r="AB158" i="10"/>
  <c r="AB165" i="10"/>
  <c r="AC151" i="10"/>
  <c r="AC158" i="10"/>
  <c r="AC165" i="10"/>
  <c r="AD151" i="10"/>
  <c r="AD158" i="10"/>
  <c r="AD165" i="10"/>
  <c r="AE151" i="10"/>
  <c r="AE158" i="10"/>
  <c r="AE165" i="10"/>
  <c r="AF151" i="10"/>
  <c r="AF158" i="10"/>
  <c r="AF165" i="10"/>
  <c r="AG151" i="10"/>
  <c r="AG158" i="10"/>
  <c r="AG165" i="10"/>
  <c r="B151" i="10"/>
  <c r="A152" i="10"/>
  <c r="B152" i="10"/>
  <c r="A153" i="10"/>
  <c r="B153" i="10"/>
  <c r="A154" i="10"/>
  <c r="B154" i="10"/>
  <c r="A155" i="10"/>
  <c r="B155" i="10"/>
  <c r="A156" i="10"/>
  <c r="B156" i="10"/>
  <c r="A157" i="10"/>
  <c r="B157" i="10"/>
  <c r="A158" i="10"/>
  <c r="B158" i="10"/>
  <c r="A159" i="10"/>
  <c r="B159" i="10"/>
  <c r="A160" i="10"/>
  <c r="B160" i="10"/>
  <c r="A161" i="10"/>
  <c r="B161" i="10"/>
  <c r="A162" i="10"/>
  <c r="B162" i="10"/>
  <c r="A163" i="10"/>
  <c r="B163" i="10"/>
  <c r="A164" i="10"/>
  <c r="B164" i="10"/>
  <c r="B165" i="10"/>
  <c r="A166" i="10"/>
  <c r="B166" i="10"/>
  <c r="A167" i="10"/>
  <c r="B167" i="10"/>
  <c r="A168" i="10"/>
  <c r="B168" i="10"/>
  <c r="A169" i="10"/>
  <c r="B169" i="10"/>
  <c r="A171" i="10"/>
  <c r="B171" i="10"/>
  <c r="E171" i="10"/>
  <c r="F171" i="10"/>
  <c r="G171" i="10"/>
  <c r="H171" i="10"/>
  <c r="I171" i="10"/>
  <c r="J171" i="10"/>
  <c r="K171" i="10"/>
  <c r="L171" i="10"/>
  <c r="M171" i="10"/>
  <c r="N171" i="10"/>
  <c r="O171" i="10"/>
  <c r="P171" i="10"/>
  <c r="Q171" i="10"/>
  <c r="R171" i="10"/>
  <c r="S171" i="10"/>
  <c r="T171" i="10"/>
  <c r="U171" i="10"/>
  <c r="V171" i="10"/>
  <c r="W171" i="10"/>
  <c r="X171" i="10"/>
  <c r="Y171" i="10"/>
  <c r="Z171" i="10"/>
  <c r="AA171" i="10"/>
  <c r="AB171" i="10"/>
  <c r="AC171" i="10"/>
  <c r="AD171" i="10"/>
  <c r="AE171" i="10"/>
  <c r="AF171" i="10"/>
  <c r="AG171" i="10"/>
  <c r="A172" i="10"/>
  <c r="B172" i="10"/>
  <c r="D172" i="10"/>
  <c r="A173" i="10"/>
  <c r="B173" i="10"/>
  <c r="D173" i="10"/>
  <c r="A174" i="10"/>
  <c r="B174" i="10"/>
  <c r="D174" i="10"/>
  <c r="M68" i="17"/>
  <c r="D68" i="17" s="1"/>
  <c r="E68" i="17" s="1"/>
  <c r="E4" i="24"/>
  <c r="A5" i="24"/>
  <c r="A6" i="24"/>
  <c r="E5" i="24"/>
  <c r="G1" i="22"/>
  <c r="O7" i="22"/>
  <c r="AB9" i="22"/>
  <c r="O11" i="22"/>
  <c r="AB11" i="22"/>
  <c r="H17" i="22"/>
  <c r="U17" i="22"/>
  <c r="AH17" i="22"/>
  <c r="H18" i="22"/>
  <c r="U18" i="22"/>
  <c r="AH18" i="22"/>
  <c r="H19" i="22"/>
  <c r="U19" i="22"/>
  <c r="AH19" i="22"/>
  <c r="H20" i="22"/>
  <c r="U20" i="22"/>
  <c r="AH20" i="22"/>
  <c r="H21" i="22"/>
  <c r="U21" i="22"/>
  <c r="AH21" i="22"/>
  <c r="H22" i="22"/>
  <c r="U22" i="22"/>
  <c r="AH22" i="22"/>
  <c r="H23" i="22"/>
  <c r="U23" i="22"/>
  <c r="AH23" i="22"/>
  <c r="H24" i="22"/>
  <c r="U24" i="22"/>
  <c r="AH24" i="22"/>
  <c r="H25" i="22"/>
  <c r="U25" i="22"/>
  <c r="AH25" i="22"/>
  <c r="H26" i="22"/>
  <c r="U26" i="22"/>
  <c r="AH26" i="22"/>
  <c r="H27" i="22"/>
  <c r="U27" i="22"/>
  <c r="AH27" i="22"/>
  <c r="H28" i="22"/>
  <c r="U28" i="22"/>
  <c r="AH28" i="22"/>
  <c r="H29" i="22"/>
  <c r="U29" i="22"/>
  <c r="AH29" i="22"/>
  <c r="H30" i="22"/>
  <c r="U30" i="22"/>
  <c r="AH30" i="22"/>
  <c r="H31" i="22"/>
  <c r="U31" i="22"/>
  <c r="AH31" i="22"/>
  <c r="H32" i="22"/>
  <c r="U32" i="22"/>
  <c r="AH32" i="22"/>
  <c r="E42" i="22"/>
  <c r="C12" i="2" s="1"/>
  <c r="E56" i="22"/>
  <c r="E50" i="22"/>
  <c r="R55" i="22"/>
  <c r="AE55" i="22"/>
  <c r="C4" i="2"/>
  <c r="C6" i="2"/>
  <c r="C4" i="17" s="1"/>
  <c r="E13" i="13"/>
  <c r="E12" i="13" s="1"/>
  <c r="F13" i="13"/>
  <c r="F12" i="13" s="1"/>
  <c r="G13" i="13"/>
  <c r="G12" i="13" s="1"/>
  <c r="H13" i="13"/>
  <c r="H12" i="13" s="1"/>
  <c r="I13" i="13"/>
  <c r="I12" i="13" s="1"/>
  <c r="J13" i="13"/>
  <c r="J12" i="13" s="1"/>
  <c r="K13" i="13"/>
  <c r="K12" i="13" s="1"/>
  <c r="L13" i="13"/>
  <c r="L12" i="13" s="1"/>
  <c r="M13" i="13"/>
  <c r="M12" i="13" s="1"/>
  <c r="N13" i="13"/>
  <c r="N12" i="13" s="1"/>
  <c r="O13" i="13"/>
  <c r="O12" i="13" s="1"/>
  <c r="P13" i="13"/>
  <c r="P12" i="13" s="1"/>
  <c r="Q13" i="13"/>
  <c r="Q12" i="13" s="1"/>
  <c r="R13" i="13"/>
  <c r="R12" i="13" s="1"/>
  <c r="S13" i="13"/>
  <c r="S12" i="13" s="1"/>
  <c r="T13" i="13"/>
  <c r="T12" i="13" s="1"/>
  <c r="U13" i="13"/>
  <c r="U12" i="13" s="1"/>
  <c r="V13" i="13"/>
  <c r="V12" i="13" s="1"/>
  <c r="W13" i="13"/>
  <c r="W12" i="13" s="1"/>
  <c r="X13" i="13"/>
  <c r="X12" i="13" s="1"/>
  <c r="Y13" i="13"/>
  <c r="Y12" i="13" s="1"/>
  <c r="Z13" i="13"/>
  <c r="Z12" i="13" s="1"/>
  <c r="AA13" i="13"/>
  <c r="AA12" i="13" s="1"/>
  <c r="AB13" i="13"/>
  <c r="AB12" i="13" s="1"/>
  <c r="AC13" i="13"/>
  <c r="AC12" i="13"/>
  <c r="AD13" i="13"/>
  <c r="AD12" i="13" s="1"/>
  <c r="AE13" i="13"/>
  <c r="AE12" i="13" s="1"/>
  <c r="AF13" i="13"/>
  <c r="AF12" i="13" s="1"/>
  <c r="AG13" i="13"/>
  <c r="AG12" i="13" s="1"/>
  <c r="AH13" i="13"/>
  <c r="AH12" i="13" s="1"/>
  <c r="AI13" i="13"/>
  <c r="AI12" i="13" s="1"/>
  <c r="E13" i="14"/>
  <c r="E12" i="14" s="1"/>
  <c r="F13" i="14"/>
  <c r="F12" i="14" s="1"/>
  <c r="G13" i="14"/>
  <c r="G12" i="14" s="1"/>
  <c r="H13" i="14"/>
  <c r="H12" i="14" s="1"/>
  <c r="I13" i="14"/>
  <c r="I12" i="14" s="1"/>
  <c r="J13" i="14"/>
  <c r="J12" i="14" s="1"/>
  <c r="K13" i="14"/>
  <c r="K12" i="14" s="1"/>
  <c r="L13" i="14"/>
  <c r="L12" i="14" s="1"/>
  <c r="M13" i="14"/>
  <c r="M12" i="14" s="1"/>
  <c r="N13" i="14"/>
  <c r="N12" i="14" s="1"/>
  <c r="O13" i="14"/>
  <c r="O12" i="14" s="1"/>
  <c r="P13" i="14"/>
  <c r="P12" i="14" s="1"/>
  <c r="Q13" i="14"/>
  <c r="Q12" i="14" s="1"/>
  <c r="R13" i="14"/>
  <c r="R12" i="14" s="1"/>
  <c r="S13" i="14"/>
  <c r="S12" i="14" s="1"/>
  <c r="T13" i="14"/>
  <c r="T12" i="14" s="1"/>
  <c r="U13" i="14"/>
  <c r="U12" i="14" s="1"/>
  <c r="V13" i="14"/>
  <c r="V12" i="14" s="1"/>
  <c r="W13" i="14"/>
  <c r="W12" i="14" s="1"/>
  <c r="X13" i="14"/>
  <c r="X12" i="14" s="1"/>
  <c r="Y13" i="14"/>
  <c r="Y12" i="14" s="1"/>
  <c r="Z13" i="14"/>
  <c r="Z12" i="14" s="1"/>
  <c r="AA13" i="14"/>
  <c r="AA12" i="14" s="1"/>
  <c r="AB13" i="14"/>
  <c r="AB12" i="14" s="1"/>
  <c r="AC13" i="14"/>
  <c r="AC12" i="14" s="1"/>
  <c r="AD13" i="14"/>
  <c r="AD12" i="14" s="1"/>
  <c r="AE13" i="14"/>
  <c r="AE12" i="14" s="1"/>
  <c r="AF13" i="14"/>
  <c r="AF12" i="14" s="1"/>
  <c r="AG13" i="14"/>
  <c r="AG12" i="14" s="1"/>
  <c r="AH13" i="14"/>
  <c r="AH12" i="14" s="1"/>
  <c r="E13" i="15"/>
  <c r="E12" i="15" s="1"/>
  <c r="F13" i="15"/>
  <c r="F12" i="15" s="1"/>
  <c r="G13" i="15"/>
  <c r="G12" i="15" s="1"/>
  <c r="H13" i="15"/>
  <c r="H12" i="15" s="1"/>
  <c r="I13" i="15"/>
  <c r="I12" i="15" s="1"/>
  <c r="J13" i="15"/>
  <c r="J12" i="15" s="1"/>
  <c r="K13" i="15"/>
  <c r="K12" i="15" s="1"/>
  <c r="L13" i="15"/>
  <c r="L12" i="15" s="1"/>
  <c r="M13" i="15"/>
  <c r="M12" i="15" s="1"/>
  <c r="N13" i="15"/>
  <c r="N12" i="15" s="1"/>
  <c r="O13" i="15"/>
  <c r="O12" i="15"/>
  <c r="P13" i="15"/>
  <c r="P12" i="15" s="1"/>
  <c r="Q13" i="15"/>
  <c r="Q12" i="15"/>
  <c r="R13" i="15"/>
  <c r="R12" i="15" s="1"/>
  <c r="S13" i="15"/>
  <c r="S12" i="15" s="1"/>
  <c r="T13" i="15"/>
  <c r="T12" i="15" s="1"/>
  <c r="U13" i="15"/>
  <c r="U12" i="15" s="1"/>
  <c r="V13" i="15"/>
  <c r="V12" i="15" s="1"/>
  <c r="W13" i="15"/>
  <c r="W12" i="15" s="1"/>
  <c r="X13" i="15"/>
  <c r="X12" i="15" s="1"/>
  <c r="Y13" i="15"/>
  <c r="Y12" i="15" s="1"/>
  <c r="Z13" i="15"/>
  <c r="Z12" i="15" s="1"/>
  <c r="AA13" i="15"/>
  <c r="AA12" i="15" s="1"/>
  <c r="AB13" i="15"/>
  <c r="AB12" i="15" s="1"/>
  <c r="AC13" i="15"/>
  <c r="AC12" i="15" s="1"/>
  <c r="AD13" i="15"/>
  <c r="AD12" i="15" s="1"/>
  <c r="AE13" i="15"/>
  <c r="AE12" i="15" s="1"/>
  <c r="AF13" i="15"/>
  <c r="AF12" i="15" s="1"/>
  <c r="AG13" i="15"/>
  <c r="AG12" i="15" s="1"/>
  <c r="AH13" i="15"/>
  <c r="AH12" i="15" s="1"/>
  <c r="AI13" i="15"/>
  <c r="AI12" i="15" s="1"/>
  <c r="G9" i="17"/>
  <c r="D11" i="5"/>
  <c r="H9" i="17" s="1"/>
  <c r="D11" i="6"/>
  <c r="I9" i="17"/>
  <c r="D11" i="7"/>
  <c r="J9" i="17" s="1"/>
  <c r="K9" i="17"/>
  <c r="D11" i="9"/>
  <c r="L9" i="17"/>
  <c r="M9" i="17"/>
  <c r="D11" i="11"/>
  <c r="N9" i="17" s="1"/>
  <c r="O9" i="17"/>
  <c r="D11" i="13"/>
  <c r="P9" i="17"/>
  <c r="D11" i="14"/>
  <c r="Q9" i="17" s="1"/>
  <c r="D11" i="15"/>
  <c r="R9" i="17" s="1"/>
  <c r="D109" i="6"/>
  <c r="I10" i="17"/>
  <c r="D109" i="7"/>
  <c r="J10" i="17" s="1"/>
  <c r="E109" i="13"/>
  <c r="F109" i="13"/>
  <c r="G109" i="13"/>
  <c r="H109" i="13"/>
  <c r="I109" i="13"/>
  <c r="J109" i="13"/>
  <c r="J107" i="13" s="1"/>
  <c r="K109" i="13"/>
  <c r="L109" i="13"/>
  <c r="M109" i="13"/>
  <c r="N109" i="13"/>
  <c r="O109" i="13"/>
  <c r="P109" i="13"/>
  <c r="Q109" i="13"/>
  <c r="R109" i="13"/>
  <c r="S109" i="13"/>
  <c r="T109" i="13"/>
  <c r="U109" i="13"/>
  <c r="V109" i="13"/>
  <c r="W109" i="13"/>
  <c r="X109" i="13"/>
  <c r="Y109" i="13"/>
  <c r="Z109" i="13"/>
  <c r="AA109" i="13"/>
  <c r="AB109" i="13"/>
  <c r="AC109" i="13"/>
  <c r="AD109" i="13"/>
  <c r="AE109" i="13"/>
  <c r="AF109" i="13"/>
  <c r="AG109" i="13"/>
  <c r="AH109" i="13"/>
  <c r="AI109" i="13"/>
  <c r="E109" i="14"/>
  <c r="F109" i="14"/>
  <c r="G109" i="14"/>
  <c r="H109" i="14"/>
  <c r="I109" i="14"/>
  <c r="J109" i="14"/>
  <c r="K109" i="14"/>
  <c r="L109" i="14"/>
  <c r="M109" i="14"/>
  <c r="N109" i="14"/>
  <c r="O109" i="14"/>
  <c r="P109" i="14"/>
  <c r="Q109" i="14"/>
  <c r="R109" i="14"/>
  <c r="S109" i="14"/>
  <c r="T109" i="14"/>
  <c r="U109" i="14"/>
  <c r="U107" i="14" s="1"/>
  <c r="V109" i="14"/>
  <c r="W109" i="14"/>
  <c r="X109" i="14"/>
  <c r="Y109" i="14"/>
  <c r="Z109" i="14"/>
  <c r="AA109" i="14"/>
  <c r="AB109" i="14"/>
  <c r="AC109" i="14"/>
  <c r="AD109" i="14"/>
  <c r="AE109" i="14"/>
  <c r="AF109" i="14"/>
  <c r="AG109" i="14"/>
  <c r="AH109" i="14"/>
  <c r="E109" i="15"/>
  <c r="F109" i="15"/>
  <c r="F107" i="15" s="1"/>
  <c r="G109" i="15"/>
  <c r="G107" i="15" s="1"/>
  <c r="H109" i="15"/>
  <c r="I109" i="15"/>
  <c r="J109" i="15"/>
  <c r="K109" i="15"/>
  <c r="L109" i="15"/>
  <c r="M109" i="15"/>
  <c r="M107" i="15" s="1"/>
  <c r="N109" i="15"/>
  <c r="O109" i="15"/>
  <c r="P109" i="15"/>
  <c r="Q109" i="15"/>
  <c r="R109" i="15"/>
  <c r="S109" i="15"/>
  <c r="T109" i="15"/>
  <c r="T107" i="15" s="1"/>
  <c r="U109" i="15"/>
  <c r="V109" i="15"/>
  <c r="W109" i="15"/>
  <c r="X109" i="15"/>
  <c r="Y109" i="15"/>
  <c r="Z109" i="15"/>
  <c r="AA109" i="15"/>
  <c r="AB109" i="15"/>
  <c r="AC109" i="15"/>
  <c r="AD109" i="15"/>
  <c r="AE109" i="15"/>
  <c r="AF109" i="15"/>
  <c r="AG109" i="15"/>
  <c r="AG107" i="15" s="1"/>
  <c r="AH109" i="15"/>
  <c r="AH107" i="15" s="1"/>
  <c r="AI109" i="15"/>
  <c r="D115" i="9"/>
  <c r="L16" i="17"/>
  <c r="E115" i="13"/>
  <c r="F115" i="13"/>
  <c r="G115" i="13"/>
  <c r="H115" i="13"/>
  <c r="I115" i="13"/>
  <c r="J115" i="13"/>
  <c r="K115" i="13"/>
  <c r="L115" i="13"/>
  <c r="M115" i="13"/>
  <c r="N115" i="13"/>
  <c r="O115" i="13"/>
  <c r="P115" i="13"/>
  <c r="Q115" i="13"/>
  <c r="R115" i="13"/>
  <c r="S115" i="13"/>
  <c r="T115" i="13"/>
  <c r="U115" i="13"/>
  <c r="V115" i="13"/>
  <c r="W115" i="13"/>
  <c r="X115" i="13"/>
  <c r="Y115" i="13"/>
  <c r="Z115" i="13"/>
  <c r="AA115" i="13"/>
  <c r="AB115" i="13"/>
  <c r="AC115" i="13"/>
  <c r="AD115" i="13"/>
  <c r="AE115" i="13"/>
  <c r="AF115" i="13"/>
  <c r="AG115" i="13"/>
  <c r="AH115" i="13"/>
  <c r="AI115" i="13"/>
  <c r="E115" i="14"/>
  <c r="F115" i="14"/>
  <c r="G115" i="14"/>
  <c r="H115" i="14"/>
  <c r="I115" i="14"/>
  <c r="J115" i="14"/>
  <c r="K115" i="14"/>
  <c r="K107" i="14" s="1"/>
  <c r="L115" i="14"/>
  <c r="M115" i="14"/>
  <c r="N115" i="14"/>
  <c r="O115" i="14"/>
  <c r="P115" i="14"/>
  <c r="Q115" i="14"/>
  <c r="R115" i="14"/>
  <c r="S115" i="14"/>
  <c r="T115" i="14"/>
  <c r="U115" i="14"/>
  <c r="V115" i="14"/>
  <c r="W115" i="14"/>
  <c r="X115" i="14"/>
  <c r="Y115" i="14"/>
  <c r="Z115" i="14"/>
  <c r="Z107" i="14"/>
  <c r="AA115" i="14"/>
  <c r="AB115" i="14"/>
  <c r="AC115" i="14"/>
  <c r="AD115" i="14"/>
  <c r="AE115" i="14"/>
  <c r="AF115" i="14"/>
  <c r="AG115" i="14"/>
  <c r="AH115" i="14"/>
  <c r="E115" i="15"/>
  <c r="F115" i="15"/>
  <c r="G115" i="15"/>
  <c r="H115" i="15"/>
  <c r="I115" i="15"/>
  <c r="J115" i="15"/>
  <c r="K115" i="15"/>
  <c r="K107" i="15" s="1"/>
  <c r="L115" i="15"/>
  <c r="M115" i="15"/>
  <c r="N115" i="15"/>
  <c r="O115" i="15"/>
  <c r="P115" i="15"/>
  <c r="Q115" i="15"/>
  <c r="R115" i="15"/>
  <c r="S115" i="15"/>
  <c r="T115" i="15"/>
  <c r="U115" i="15"/>
  <c r="V115" i="15"/>
  <c r="W115" i="15"/>
  <c r="X115" i="15"/>
  <c r="Y115" i="15"/>
  <c r="Z115" i="15"/>
  <c r="AA115" i="15"/>
  <c r="AA107" i="15" s="1"/>
  <c r="AB115" i="15"/>
  <c r="AC115" i="15"/>
  <c r="AD115" i="15"/>
  <c r="AE115" i="15"/>
  <c r="AF115" i="15"/>
  <c r="AG115" i="15"/>
  <c r="AH115" i="15"/>
  <c r="AI115" i="15"/>
  <c r="D118" i="5"/>
  <c r="H19" i="17"/>
  <c r="D118" i="9"/>
  <c r="L19" i="17" s="1"/>
  <c r="E118" i="13"/>
  <c r="F118" i="13"/>
  <c r="G118" i="13"/>
  <c r="H118" i="13"/>
  <c r="I118" i="13"/>
  <c r="J118" i="13"/>
  <c r="K118" i="13"/>
  <c r="L118" i="13"/>
  <c r="M118" i="13"/>
  <c r="N118" i="13"/>
  <c r="O118" i="13"/>
  <c r="O107" i="13" s="1"/>
  <c r="P118" i="13"/>
  <c r="P107" i="13" s="1"/>
  <c r="Q118" i="13"/>
  <c r="R118" i="13"/>
  <c r="S118" i="13"/>
  <c r="T118" i="13"/>
  <c r="U118" i="13"/>
  <c r="V118" i="13"/>
  <c r="W118" i="13"/>
  <c r="X118" i="13"/>
  <c r="Y118" i="13"/>
  <c r="Z118" i="13"/>
  <c r="AA118" i="13"/>
  <c r="AB118" i="13"/>
  <c r="AC118" i="13"/>
  <c r="AD118" i="13"/>
  <c r="AE118" i="13"/>
  <c r="AE107" i="13" s="1"/>
  <c r="AF118" i="13"/>
  <c r="AF107" i="13" s="1"/>
  <c r="AG118" i="13"/>
  <c r="AH118" i="13"/>
  <c r="AI118" i="13"/>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E118" i="15"/>
  <c r="F118" i="15"/>
  <c r="G118" i="15"/>
  <c r="H118" i="15"/>
  <c r="I118" i="15"/>
  <c r="J118" i="15"/>
  <c r="K118" i="15"/>
  <c r="L118" i="15"/>
  <c r="M118" i="15"/>
  <c r="N118" i="15"/>
  <c r="O118" i="15"/>
  <c r="P118" i="15"/>
  <c r="P107" i="15" s="1"/>
  <c r="Q118" i="15"/>
  <c r="R118" i="15"/>
  <c r="S118" i="15"/>
  <c r="T118" i="15"/>
  <c r="U118" i="15"/>
  <c r="V118" i="15"/>
  <c r="V107" i="15" s="1"/>
  <c r="W118" i="15"/>
  <c r="X118" i="15"/>
  <c r="Y118" i="15"/>
  <c r="Z118" i="15"/>
  <c r="AA118" i="15"/>
  <c r="AB118" i="15"/>
  <c r="AC118" i="15"/>
  <c r="AC107" i="15" s="1"/>
  <c r="AD118" i="15"/>
  <c r="AD107" i="15" s="1"/>
  <c r="AE118" i="15"/>
  <c r="AF118" i="15"/>
  <c r="AG118" i="15"/>
  <c r="AH118" i="15"/>
  <c r="AI118" i="15"/>
  <c r="D124" i="11"/>
  <c r="N25" i="17" s="1"/>
  <c r="E124" i="13"/>
  <c r="F124" i="13"/>
  <c r="G124" i="13"/>
  <c r="G107" i="13" s="1"/>
  <c r="H124" i="13"/>
  <c r="I124" i="13"/>
  <c r="J124" i="13"/>
  <c r="K124" i="13"/>
  <c r="L124" i="13"/>
  <c r="M124" i="13"/>
  <c r="N124" i="13"/>
  <c r="O124" i="13"/>
  <c r="P124" i="13"/>
  <c r="Q124" i="13"/>
  <c r="R124" i="13"/>
  <c r="S124" i="13"/>
  <c r="S107" i="13" s="1"/>
  <c r="T124" i="13"/>
  <c r="U124" i="13"/>
  <c r="V124" i="13"/>
  <c r="W124" i="13"/>
  <c r="X124" i="13"/>
  <c r="Y124" i="13"/>
  <c r="Z124" i="13"/>
  <c r="AA124" i="13"/>
  <c r="AB124" i="13"/>
  <c r="AC124" i="13"/>
  <c r="AD124" i="13"/>
  <c r="AE124" i="13"/>
  <c r="AF124" i="13"/>
  <c r="AG124" i="13"/>
  <c r="AH124" i="13"/>
  <c r="AI124" i="13"/>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G30" i="17"/>
  <c r="D129" i="5"/>
  <c r="H30" i="17"/>
  <c r="D129" i="9"/>
  <c r="L30" i="17"/>
  <c r="D129" i="11"/>
  <c r="N30" i="17" s="1"/>
  <c r="E129" i="13"/>
  <c r="F129" i="13"/>
  <c r="G129" i="13"/>
  <c r="H129" i="13"/>
  <c r="I129" i="13"/>
  <c r="J129" i="13"/>
  <c r="K129" i="13"/>
  <c r="L129" i="13"/>
  <c r="M129" i="13"/>
  <c r="N129" i="13"/>
  <c r="O129" i="13"/>
  <c r="P129" i="13"/>
  <c r="Q129" i="13"/>
  <c r="R129" i="13"/>
  <c r="S129" i="13"/>
  <c r="T129" i="13"/>
  <c r="U129" i="13"/>
  <c r="V129" i="13"/>
  <c r="W129" i="13"/>
  <c r="X129" i="13"/>
  <c r="Y129" i="13"/>
  <c r="Z129" i="13"/>
  <c r="AA129" i="13"/>
  <c r="AB129" i="13"/>
  <c r="AC129" i="13"/>
  <c r="AD129" i="13"/>
  <c r="AE129" i="13"/>
  <c r="AF129" i="13"/>
  <c r="AG129" i="13"/>
  <c r="AH129" i="13"/>
  <c r="AI129" i="13"/>
  <c r="E129" i="14"/>
  <c r="F129" i="14"/>
  <c r="G129" i="14"/>
  <c r="H129" i="14"/>
  <c r="I129" i="14"/>
  <c r="J129" i="14"/>
  <c r="K129" i="14"/>
  <c r="L129" i="14"/>
  <c r="M129" i="14"/>
  <c r="N129" i="14"/>
  <c r="O129" i="14"/>
  <c r="P129" i="14"/>
  <c r="Q129" i="14"/>
  <c r="Q107" i="14" s="1"/>
  <c r="R129" i="14"/>
  <c r="S129" i="14"/>
  <c r="T129" i="14"/>
  <c r="U129" i="14"/>
  <c r="V129" i="14"/>
  <c r="W129" i="14"/>
  <c r="X129" i="14"/>
  <c r="Y129" i="14"/>
  <c r="Z129" i="14"/>
  <c r="AA129" i="14"/>
  <c r="AB129" i="14"/>
  <c r="AC129" i="14"/>
  <c r="AD129" i="14"/>
  <c r="AE129" i="14"/>
  <c r="AF129" i="14"/>
  <c r="AG129" i="14"/>
  <c r="AG107" i="14" s="1"/>
  <c r="AH129" i="14"/>
  <c r="E129" i="15"/>
  <c r="E107" i="15" s="1"/>
  <c r="F129" i="15"/>
  <c r="G129" i="15"/>
  <c r="H129" i="15"/>
  <c r="I129" i="15"/>
  <c r="J129" i="15"/>
  <c r="K129" i="15"/>
  <c r="L129" i="15"/>
  <c r="M129" i="15"/>
  <c r="N129" i="15"/>
  <c r="O129" i="15"/>
  <c r="P129" i="15"/>
  <c r="Q129" i="15"/>
  <c r="R129" i="15"/>
  <c r="S129" i="15"/>
  <c r="T129" i="15"/>
  <c r="U129" i="15"/>
  <c r="V129" i="15"/>
  <c r="W129" i="15"/>
  <c r="W107" i="15" s="1"/>
  <c r="X129" i="15"/>
  <c r="Y129" i="15"/>
  <c r="Z129" i="15"/>
  <c r="AA129" i="15"/>
  <c r="AB129" i="15"/>
  <c r="AC129" i="15"/>
  <c r="AD129" i="15"/>
  <c r="AE129" i="15"/>
  <c r="AF129" i="15"/>
  <c r="AG129" i="15"/>
  <c r="AH129" i="15"/>
  <c r="AI129" i="15"/>
  <c r="D131" i="5"/>
  <c r="H32" i="17" s="1"/>
  <c r="D131" i="6"/>
  <c r="I32" i="17"/>
  <c r="D131" i="11"/>
  <c r="N32" i="17" s="1"/>
  <c r="E131" i="13"/>
  <c r="F131" i="13"/>
  <c r="G131" i="13"/>
  <c r="H131" i="13"/>
  <c r="I131" i="13"/>
  <c r="J131" i="13"/>
  <c r="K131" i="13"/>
  <c r="L131" i="13"/>
  <c r="M131" i="13"/>
  <c r="N131" i="13"/>
  <c r="O131" i="13"/>
  <c r="P131" i="13"/>
  <c r="Q131" i="13"/>
  <c r="R131" i="13"/>
  <c r="S131" i="13"/>
  <c r="T131" i="13"/>
  <c r="U131" i="13"/>
  <c r="V131" i="13"/>
  <c r="W131" i="13"/>
  <c r="X131" i="13"/>
  <c r="X107" i="13"/>
  <c r="Y131" i="13"/>
  <c r="Z131" i="13"/>
  <c r="AA131" i="13"/>
  <c r="AB131" i="13"/>
  <c r="AC131" i="13"/>
  <c r="AD131" i="13"/>
  <c r="AE131" i="13"/>
  <c r="AF131" i="13"/>
  <c r="AG131" i="13"/>
  <c r="AH131" i="13"/>
  <c r="AI131" i="13"/>
  <c r="E131" i="14"/>
  <c r="F131" i="14"/>
  <c r="G131" i="14"/>
  <c r="H131" i="14"/>
  <c r="H107" i="14" s="1"/>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E131" i="15"/>
  <c r="F131" i="15"/>
  <c r="G131" i="15"/>
  <c r="H131" i="15"/>
  <c r="I131" i="15"/>
  <c r="J131" i="15"/>
  <c r="K131" i="15"/>
  <c r="L131" i="15"/>
  <c r="M131" i="15"/>
  <c r="N131" i="15"/>
  <c r="O131" i="15"/>
  <c r="P131" i="15"/>
  <c r="Q131" i="15"/>
  <c r="R131" i="15"/>
  <c r="S131" i="15"/>
  <c r="T131" i="15"/>
  <c r="U131" i="15"/>
  <c r="V131" i="15"/>
  <c r="W131" i="15"/>
  <c r="X131" i="15"/>
  <c r="Y131" i="15"/>
  <c r="Z131" i="15"/>
  <c r="AA131" i="15"/>
  <c r="AB131" i="15"/>
  <c r="AC131" i="15"/>
  <c r="AD131" i="15"/>
  <c r="AE131" i="15"/>
  <c r="AF131" i="15"/>
  <c r="AG131" i="15"/>
  <c r="AH131" i="15"/>
  <c r="AI131" i="15"/>
  <c r="D134" i="5"/>
  <c r="H35" i="17"/>
  <c r="D134" i="9"/>
  <c r="L35" i="17" s="1"/>
  <c r="D134" i="11"/>
  <c r="N35" i="17"/>
  <c r="E134" i="13"/>
  <c r="F134" i="13"/>
  <c r="G134" i="13"/>
  <c r="H134" i="13"/>
  <c r="I134" i="13"/>
  <c r="J134" i="13"/>
  <c r="K134" i="13"/>
  <c r="L134" i="13"/>
  <c r="M134" i="13"/>
  <c r="N134" i="13"/>
  <c r="O134" i="13"/>
  <c r="P134" i="13"/>
  <c r="Q134" i="13"/>
  <c r="R134" i="13"/>
  <c r="S134" i="13"/>
  <c r="T134" i="13"/>
  <c r="U134" i="13"/>
  <c r="V134" i="13"/>
  <c r="W134" i="13"/>
  <c r="X134" i="13"/>
  <c r="Y134" i="13"/>
  <c r="Z134" i="13"/>
  <c r="AA134" i="13"/>
  <c r="AB134" i="13"/>
  <c r="AC134" i="13"/>
  <c r="AD134" i="13"/>
  <c r="AE134" i="13"/>
  <c r="AF134" i="13"/>
  <c r="AG134" i="13"/>
  <c r="AH134" i="13"/>
  <c r="AI134" i="13"/>
  <c r="E134" i="14"/>
  <c r="F134" i="14"/>
  <c r="G134" i="14"/>
  <c r="H134" i="14"/>
  <c r="I134" i="14"/>
  <c r="J134" i="14"/>
  <c r="K134" i="14"/>
  <c r="L134" i="14"/>
  <c r="L107" i="14"/>
  <c r="M134" i="14"/>
  <c r="N134" i="14"/>
  <c r="O134" i="14"/>
  <c r="P134" i="14"/>
  <c r="Q134" i="14"/>
  <c r="R134" i="14"/>
  <c r="S134" i="14"/>
  <c r="T134" i="14"/>
  <c r="U134" i="14"/>
  <c r="V134" i="14"/>
  <c r="W134" i="14"/>
  <c r="X134" i="14"/>
  <c r="Y134" i="14"/>
  <c r="Z134" i="14"/>
  <c r="AA134" i="14"/>
  <c r="AB134" i="14"/>
  <c r="AB107" i="14" s="1"/>
  <c r="AC134" i="14"/>
  <c r="AD134" i="14"/>
  <c r="AE134" i="14"/>
  <c r="AF134" i="14"/>
  <c r="AG134" i="14"/>
  <c r="AH134" i="14"/>
  <c r="E134" i="15"/>
  <c r="F134" i="15"/>
  <c r="G134" i="15"/>
  <c r="H134" i="15"/>
  <c r="I134" i="15"/>
  <c r="J134" i="15"/>
  <c r="K134" i="15"/>
  <c r="L134" i="15"/>
  <c r="M134" i="15"/>
  <c r="N134" i="15"/>
  <c r="O134" i="15"/>
  <c r="O107" i="15" s="1"/>
  <c r="P134" i="15"/>
  <c r="Q134" i="15"/>
  <c r="R134" i="15"/>
  <c r="S134" i="15"/>
  <c r="T134" i="15"/>
  <c r="U134" i="15"/>
  <c r="V134" i="15"/>
  <c r="W134" i="15"/>
  <c r="X134" i="15"/>
  <c r="Y134" i="15"/>
  <c r="Z134" i="15"/>
  <c r="AA134" i="15"/>
  <c r="AB134" i="15"/>
  <c r="AC134" i="15"/>
  <c r="AD134" i="15"/>
  <c r="AE134" i="15"/>
  <c r="AF134" i="15"/>
  <c r="AG134" i="15"/>
  <c r="AH134" i="15"/>
  <c r="AI134" i="15"/>
  <c r="D136" i="5"/>
  <c r="H37" i="17" s="1"/>
  <c r="D136" i="6"/>
  <c r="I37" i="17" s="1"/>
  <c r="D136" i="9"/>
  <c r="L37" i="17" s="1"/>
  <c r="D136" i="11"/>
  <c r="N37" i="17" s="1"/>
  <c r="E136" i="13"/>
  <c r="E107" i="13" s="1"/>
  <c r="F136" i="13"/>
  <c r="G136" i="13"/>
  <c r="H136" i="13"/>
  <c r="I136" i="13"/>
  <c r="J136" i="13"/>
  <c r="K136" i="13"/>
  <c r="L136" i="13"/>
  <c r="M136" i="13"/>
  <c r="N136" i="13"/>
  <c r="O136" i="13"/>
  <c r="P136" i="13"/>
  <c r="Q136" i="13"/>
  <c r="R136" i="13"/>
  <c r="S136" i="13"/>
  <c r="T136" i="13"/>
  <c r="T107" i="13" s="1"/>
  <c r="U136" i="13"/>
  <c r="V136" i="13"/>
  <c r="W136" i="13"/>
  <c r="X136" i="13"/>
  <c r="Y136" i="13"/>
  <c r="Z136" i="13"/>
  <c r="AA136" i="13"/>
  <c r="AB136" i="13"/>
  <c r="AC136" i="13"/>
  <c r="AD136" i="13"/>
  <c r="AE136" i="13"/>
  <c r="AF136" i="13"/>
  <c r="AG136" i="13"/>
  <c r="AH136" i="13"/>
  <c r="AI136" i="13"/>
  <c r="E136" i="14"/>
  <c r="F136" i="14"/>
  <c r="G136" i="14"/>
  <c r="H136" i="14"/>
  <c r="I136" i="14"/>
  <c r="J136" i="14"/>
  <c r="K136" i="14"/>
  <c r="L136" i="14"/>
  <c r="M136" i="14"/>
  <c r="N136" i="14"/>
  <c r="O136" i="14"/>
  <c r="P136" i="14"/>
  <c r="Q136" i="14"/>
  <c r="R136" i="14"/>
  <c r="S136" i="14"/>
  <c r="T136" i="14"/>
  <c r="U136" i="14"/>
  <c r="V136" i="14"/>
  <c r="V107" i="14" s="1"/>
  <c r="W136" i="14"/>
  <c r="W107" i="14" s="1"/>
  <c r="X136" i="14"/>
  <c r="Y136" i="14"/>
  <c r="Z136" i="14"/>
  <c r="AA136" i="14"/>
  <c r="AB136" i="14"/>
  <c r="AC136" i="14"/>
  <c r="AD136" i="14"/>
  <c r="AE136" i="14"/>
  <c r="AF136" i="14"/>
  <c r="AG136" i="14"/>
  <c r="AH136" i="14"/>
  <c r="E136" i="15"/>
  <c r="F136" i="15"/>
  <c r="G136" i="15"/>
  <c r="H136" i="15"/>
  <c r="I136" i="15"/>
  <c r="J136" i="15"/>
  <c r="K136" i="15"/>
  <c r="L136" i="15"/>
  <c r="M136" i="15"/>
  <c r="N136" i="15"/>
  <c r="O136" i="15"/>
  <c r="P136" i="15"/>
  <c r="Q136" i="15"/>
  <c r="R136" i="15"/>
  <c r="S136" i="15"/>
  <c r="T136" i="15"/>
  <c r="U136" i="15"/>
  <c r="V136" i="15"/>
  <c r="W136" i="15"/>
  <c r="X136" i="15"/>
  <c r="Y136" i="15"/>
  <c r="Z136" i="15"/>
  <c r="AA136" i="15"/>
  <c r="AB136" i="15"/>
  <c r="AC136" i="15"/>
  <c r="AD136" i="15"/>
  <c r="AE136" i="15"/>
  <c r="AF136" i="15"/>
  <c r="AG136" i="15"/>
  <c r="AH136" i="15"/>
  <c r="AI136" i="15"/>
  <c r="C10" i="17"/>
  <c r="B11" i="17"/>
  <c r="C11" i="17"/>
  <c r="G11" i="17"/>
  <c r="D110" i="5"/>
  <c r="H11" i="17" s="1"/>
  <c r="D11" i="17" s="1"/>
  <c r="D110" i="6"/>
  <c r="I11" i="17"/>
  <c r="D110" i="7"/>
  <c r="J11" i="17" s="1"/>
  <c r="K11" i="17"/>
  <c r="D110" i="9"/>
  <c r="L11" i="17"/>
  <c r="D110" i="11"/>
  <c r="N11" i="17"/>
  <c r="O11" i="17"/>
  <c r="D110" i="13"/>
  <c r="P11" i="17" s="1"/>
  <c r="D110" i="14"/>
  <c r="Q11" i="17"/>
  <c r="D110" i="15"/>
  <c r="R11" i="17" s="1"/>
  <c r="B12" i="17"/>
  <c r="C12" i="17"/>
  <c r="G12" i="17"/>
  <c r="D111" i="5"/>
  <c r="H12" i="17"/>
  <c r="D111" i="6"/>
  <c r="I12" i="17"/>
  <c r="D111" i="7"/>
  <c r="J12" i="17"/>
  <c r="K12" i="17"/>
  <c r="D111" i="9"/>
  <c r="L12" i="17" s="1"/>
  <c r="D111" i="11"/>
  <c r="N12" i="17"/>
  <c r="O12" i="17"/>
  <c r="D111" i="13"/>
  <c r="P12" i="17" s="1"/>
  <c r="D111" i="14"/>
  <c r="Q12" i="17"/>
  <c r="D111" i="15"/>
  <c r="R12" i="17"/>
  <c r="B13" i="17"/>
  <c r="C13" i="17"/>
  <c r="G13" i="17"/>
  <c r="D112" i="5"/>
  <c r="H13" i="17" s="1"/>
  <c r="D112" i="6"/>
  <c r="I13" i="17" s="1"/>
  <c r="D112" i="7"/>
  <c r="J13" i="17"/>
  <c r="D112" i="9"/>
  <c r="L13" i="17" s="1"/>
  <c r="D112" i="11"/>
  <c r="N13" i="17"/>
  <c r="O13" i="17"/>
  <c r="D112" i="13"/>
  <c r="P13" i="17"/>
  <c r="D112" i="14"/>
  <c r="Q13" i="17"/>
  <c r="D112" i="15"/>
  <c r="R13" i="17" s="1"/>
  <c r="B14" i="17"/>
  <c r="C14" i="17"/>
  <c r="G14" i="17"/>
  <c r="D113" i="5"/>
  <c r="H14" i="17"/>
  <c r="D113" i="6"/>
  <c r="I14" i="17" s="1"/>
  <c r="D113" i="7"/>
  <c r="J14" i="17"/>
  <c r="K14" i="17"/>
  <c r="D113" i="9"/>
  <c r="L14" i="17" s="1"/>
  <c r="M14" i="17"/>
  <c r="D113" i="11"/>
  <c r="N14" i="17"/>
  <c r="O14" i="17"/>
  <c r="D113" i="13"/>
  <c r="P14" i="17" s="1"/>
  <c r="D113" i="14"/>
  <c r="Q14" i="17"/>
  <c r="D14" i="17" s="1"/>
  <c r="D113" i="15"/>
  <c r="R14" i="17" s="1"/>
  <c r="B15" i="17"/>
  <c r="C15" i="17"/>
  <c r="G15" i="17"/>
  <c r="D114" i="5"/>
  <c r="H15" i="17"/>
  <c r="D114" i="6"/>
  <c r="I15" i="17"/>
  <c r="D114" i="7"/>
  <c r="J15" i="17"/>
  <c r="K15" i="17"/>
  <c r="D114" i="9"/>
  <c r="L15" i="17" s="1"/>
  <c r="D114" i="11"/>
  <c r="N15" i="17"/>
  <c r="O15" i="17"/>
  <c r="D15" i="17" s="1"/>
  <c r="D114" i="13"/>
  <c r="P15" i="17" s="1"/>
  <c r="D114" i="14"/>
  <c r="Q15" i="17"/>
  <c r="D114" i="15"/>
  <c r="R15" i="17"/>
  <c r="B16" i="17"/>
  <c r="C16" i="17"/>
  <c r="B17" i="17"/>
  <c r="C17" i="17"/>
  <c r="G17" i="17"/>
  <c r="D116" i="5"/>
  <c r="H17" i="17" s="1"/>
  <c r="D116" i="6"/>
  <c r="I17" i="17"/>
  <c r="D116" i="7"/>
  <c r="J17" i="17" s="1"/>
  <c r="K17" i="17"/>
  <c r="D116" i="9"/>
  <c r="L17" i="17"/>
  <c r="D116" i="11"/>
  <c r="N17" i="17" s="1"/>
  <c r="O17" i="17"/>
  <c r="D116" i="13"/>
  <c r="P17" i="17"/>
  <c r="D116" i="14"/>
  <c r="Q17" i="17"/>
  <c r="D116" i="15"/>
  <c r="R17" i="17" s="1"/>
  <c r="B18" i="17"/>
  <c r="C18" i="17"/>
  <c r="G18" i="17"/>
  <c r="D117" i="5"/>
  <c r="H18" i="17" s="1"/>
  <c r="D117" i="6"/>
  <c r="I18" i="17" s="1"/>
  <c r="D117" i="7"/>
  <c r="J18" i="17" s="1"/>
  <c r="K18" i="17"/>
  <c r="D117" i="9"/>
  <c r="L18" i="17"/>
  <c r="D117" i="11"/>
  <c r="N18" i="17"/>
  <c r="O18" i="17"/>
  <c r="D117" i="13"/>
  <c r="P18" i="17" s="1"/>
  <c r="D117" i="14"/>
  <c r="Q18" i="17"/>
  <c r="D117" i="15"/>
  <c r="R18" i="17" s="1"/>
  <c r="B19" i="17"/>
  <c r="C11" i="18" s="1"/>
  <c r="C19" i="17"/>
  <c r="B20" i="17"/>
  <c r="C20" i="17"/>
  <c r="G20" i="17"/>
  <c r="D119" i="5"/>
  <c r="H20" i="17" s="1"/>
  <c r="D119" i="6"/>
  <c r="I20" i="17"/>
  <c r="D20" i="17" s="1"/>
  <c r="D119" i="7"/>
  <c r="J20" i="17" s="1"/>
  <c r="K20" i="17"/>
  <c r="D119" i="9"/>
  <c r="L20" i="17"/>
  <c r="M20" i="17"/>
  <c r="D119" i="11"/>
  <c r="N20" i="17" s="1"/>
  <c r="D119" i="13"/>
  <c r="P20" i="17" s="1"/>
  <c r="D119" i="14"/>
  <c r="Q20" i="17" s="1"/>
  <c r="D119" i="15"/>
  <c r="R20" i="17" s="1"/>
  <c r="B21" i="17"/>
  <c r="C21" i="17"/>
  <c r="G21" i="17"/>
  <c r="D120" i="5"/>
  <c r="H21" i="17" s="1"/>
  <c r="D120" i="6"/>
  <c r="I21" i="17"/>
  <c r="D120" i="7"/>
  <c r="J21" i="17" s="1"/>
  <c r="K21" i="17"/>
  <c r="D120" i="9"/>
  <c r="L21" i="17"/>
  <c r="D120" i="11"/>
  <c r="N21" i="17"/>
  <c r="O21" i="17"/>
  <c r="D120" i="13"/>
  <c r="P21" i="17"/>
  <c r="D120" i="14"/>
  <c r="Q21" i="17" s="1"/>
  <c r="D120" i="15"/>
  <c r="R21" i="17"/>
  <c r="B22" i="17"/>
  <c r="C22" i="17"/>
  <c r="G22" i="17"/>
  <c r="D121" i="5"/>
  <c r="H22" i="17"/>
  <c r="D121" i="6"/>
  <c r="I22" i="17"/>
  <c r="D121" i="7"/>
  <c r="J22" i="17"/>
  <c r="K22" i="17"/>
  <c r="D121" i="9"/>
  <c r="L22" i="17"/>
  <c r="D121" i="11"/>
  <c r="N22" i="17" s="1"/>
  <c r="O22" i="17"/>
  <c r="D121" i="13"/>
  <c r="P22" i="17" s="1"/>
  <c r="D121" i="14"/>
  <c r="Q22" i="17" s="1"/>
  <c r="D121" i="15"/>
  <c r="R22" i="17" s="1"/>
  <c r="B23" i="17"/>
  <c r="C23" i="17"/>
  <c r="G23" i="17"/>
  <c r="D122" i="5"/>
  <c r="H23" i="17"/>
  <c r="D122" i="6"/>
  <c r="I23" i="17"/>
  <c r="D122" i="7"/>
  <c r="J23" i="17" s="1"/>
  <c r="K23" i="17"/>
  <c r="D122" i="9"/>
  <c r="L23" i="17" s="1"/>
  <c r="D122" i="11"/>
  <c r="N23" i="17" s="1"/>
  <c r="O23" i="17"/>
  <c r="D122" i="13"/>
  <c r="P23" i="17"/>
  <c r="D122" i="14"/>
  <c r="Q23" i="17"/>
  <c r="D122" i="15"/>
  <c r="R23" i="17"/>
  <c r="B24" i="17"/>
  <c r="C24" i="17"/>
  <c r="G24" i="17"/>
  <c r="D123" i="5"/>
  <c r="H24" i="17"/>
  <c r="D123" i="6"/>
  <c r="I24" i="17" s="1"/>
  <c r="D123" i="7"/>
  <c r="J24" i="17" s="1"/>
  <c r="D123" i="9"/>
  <c r="L24" i="17" s="1"/>
  <c r="M24" i="17"/>
  <c r="D123" i="11"/>
  <c r="N24" i="17"/>
  <c r="O24" i="17"/>
  <c r="D123" i="13"/>
  <c r="P24" i="17"/>
  <c r="D123" i="14"/>
  <c r="Q24" i="17" s="1"/>
  <c r="D123" i="15"/>
  <c r="R24" i="17"/>
  <c r="B25" i="17"/>
  <c r="C12" i="18" s="1"/>
  <c r="C25" i="17"/>
  <c r="A12" i="18" s="1"/>
  <c r="B26" i="17"/>
  <c r="C26" i="17"/>
  <c r="G26" i="17"/>
  <c r="D125" i="5"/>
  <c r="H26" i="17"/>
  <c r="D125" i="6"/>
  <c r="I26" i="17"/>
  <c r="D125" i="7"/>
  <c r="J26" i="17" s="1"/>
  <c r="K26" i="17"/>
  <c r="D125" i="9"/>
  <c r="L26" i="17" s="1"/>
  <c r="M26" i="17"/>
  <c r="D125" i="11"/>
  <c r="N26" i="17"/>
  <c r="O26" i="17"/>
  <c r="D125" i="13"/>
  <c r="P26" i="17" s="1"/>
  <c r="D26" i="17" s="1"/>
  <c r="F26" i="17" s="1"/>
  <c r="D125" i="14"/>
  <c r="Q26" i="17" s="1"/>
  <c r="D125" i="15"/>
  <c r="R26" i="17"/>
  <c r="B27" i="17"/>
  <c r="C27" i="17"/>
  <c r="G27" i="17"/>
  <c r="D126" i="5"/>
  <c r="H27" i="17"/>
  <c r="D126" i="6"/>
  <c r="I27" i="17"/>
  <c r="D126" i="7"/>
  <c r="J27" i="17"/>
  <c r="K27" i="17"/>
  <c r="D126" i="9"/>
  <c r="L27" i="17" s="1"/>
  <c r="D27" i="17" s="1"/>
  <c r="M27" i="17"/>
  <c r="D126" i="11"/>
  <c r="N27" i="17"/>
  <c r="O27" i="17"/>
  <c r="D126" i="13"/>
  <c r="P27" i="17" s="1"/>
  <c r="D126" i="14"/>
  <c r="Q27" i="17"/>
  <c r="D126" i="15"/>
  <c r="R27" i="17" s="1"/>
  <c r="B28" i="17"/>
  <c r="C28" i="17"/>
  <c r="G28" i="17"/>
  <c r="D127" i="5"/>
  <c r="H28" i="17"/>
  <c r="D127" i="6"/>
  <c r="I28" i="17"/>
  <c r="D127" i="7"/>
  <c r="J28" i="17"/>
  <c r="K28" i="17"/>
  <c r="D28" i="17" s="1"/>
  <c r="E28" i="17" s="1"/>
  <c r="D127" i="9"/>
  <c r="L28" i="17" s="1"/>
  <c r="D127" i="11"/>
  <c r="N28" i="17"/>
  <c r="O28" i="17"/>
  <c r="D127" i="13"/>
  <c r="P28" i="17"/>
  <c r="D127" i="14"/>
  <c r="Q28" i="17"/>
  <c r="D127" i="15"/>
  <c r="R28" i="17"/>
  <c r="B29" i="17"/>
  <c r="C29" i="17"/>
  <c r="G29" i="17"/>
  <c r="D128" i="5"/>
  <c r="H29" i="17"/>
  <c r="D29" i="17" s="1"/>
  <c r="D128" i="6"/>
  <c r="I29" i="17" s="1"/>
  <c r="D128" i="7"/>
  <c r="J29" i="17"/>
  <c r="K29" i="17"/>
  <c r="D128" i="9"/>
  <c r="L29" i="17"/>
  <c r="M29" i="17"/>
  <c r="D128" i="11"/>
  <c r="N29" i="17" s="1"/>
  <c r="O29" i="17"/>
  <c r="D128" i="13"/>
  <c r="P29" i="17"/>
  <c r="D128" i="14"/>
  <c r="Q29" i="17"/>
  <c r="D128" i="15"/>
  <c r="R29" i="17"/>
  <c r="B30" i="17"/>
  <c r="C30" i="17"/>
  <c r="B31" i="17"/>
  <c r="C31" i="17"/>
  <c r="G31" i="17"/>
  <c r="D130" i="5"/>
  <c r="H31" i="17" s="1"/>
  <c r="D130" i="6"/>
  <c r="I31" i="17" s="1"/>
  <c r="D130" i="7"/>
  <c r="J31" i="17" s="1"/>
  <c r="K31" i="17"/>
  <c r="D130" i="9"/>
  <c r="L31" i="17"/>
  <c r="D130" i="11"/>
  <c r="N31" i="17" s="1"/>
  <c r="O31" i="17"/>
  <c r="D130" i="13"/>
  <c r="P31" i="17"/>
  <c r="D130" i="14"/>
  <c r="Q31" i="17" s="1"/>
  <c r="D130" i="15"/>
  <c r="R31" i="17" s="1"/>
  <c r="B32" i="17"/>
  <c r="C14" i="18" s="1"/>
  <c r="C32" i="17"/>
  <c r="A14" i="18" s="1"/>
  <c r="B33" i="17"/>
  <c r="C33" i="17"/>
  <c r="G33" i="17"/>
  <c r="D132" i="5"/>
  <c r="H33" i="17" s="1"/>
  <c r="D132" i="6"/>
  <c r="I33" i="17" s="1"/>
  <c r="D132" i="7"/>
  <c r="J33" i="17"/>
  <c r="K33" i="17"/>
  <c r="D132" i="9"/>
  <c r="L33" i="17" s="1"/>
  <c r="M33" i="17"/>
  <c r="D132" i="11"/>
  <c r="N33" i="17"/>
  <c r="O33" i="17"/>
  <c r="D132" i="13"/>
  <c r="P33" i="17" s="1"/>
  <c r="D132" i="14"/>
  <c r="Q33" i="17"/>
  <c r="D132" i="15"/>
  <c r="R33" i="17" s="1"/>
  <c r="B34" i="17"/>
  <c r="C34" i="17"/>
  <c r="G34" i="17"/>
  <c r="D133" i="5"/>
  <c r="H34" i="17"/>
  <c r="D133" i="6"/>
  <c r="I34" i="17"/>
  <c r="D133" i="7"/>
  <c r="J34" i="17"/>
  <c r="K34" i="17"/>
  <c r="D133" i="9"/>
  <c r="L34" i="17" s="1"/>
  <c r="D34" i="17" s="1"/>
  <c r="F34" i="17" s="1"/>
  <c r="D133" i="11"/>
  <c r="N34" i="17"/>
  <c r="O34" i="17"/>
  <c r="D133" i="13"/>
  <c r="P34" i="17" s="1"/>
  <c r="D133" i="14"/>
  <c r="Q34" i="17"/>
  <c r="D133" i="15"/>
  <c r="R34" i="17"/>
  <c r="B35" i="17"/>
  <c r="C35" i="17"/>
  <c r="A15" i="18" s="1"/>
  <c r="B36" i="17"/>
  <c r="C36" i="17"/>
  <c r="G36" i="17"/>
  <c r="D135" i="5"/>
  <c r="H36" i="17"/>
  <c r="D135" i="6"/>
  <c r="I36" i="17"/>
  <c r="D36" i="17" s="1"/>
  <c r="D135" i="7"/>
  <c r="J36" i="17" s="1"/>
  <c r="K36" i="17"/>
  <c r="D135" i="9"/>
  <c r="L36" i="17" s="1"/>
  <c r="D135" i="11"/>
  <c r="N36" i="17" s="1"/>
  <c r="O36" i="17"/>
  <c r="D135" i="13"/>
  <c r="P36" i="17"/>
  <c r="D135" i="14"/>
  <c r="Q36" i="17"/>
  <c r="D135" i="15"/>
  <c r="R36" i="17"/>
  <c r="C37" i="17"/>
  <c r="A16" i="18" s="1"/>
  <c r="B38" i="17"/>
  <c r="C38" i="17"/>
  <c r="G38" i="17"/>
  <c r="D137" i="5"/>
  <c r="H38" i="17"/>
  <c r="D137" i="6"/>
  <c r="I38" i="17"/>
  <c r="D137" i="7"/>
  <c r="J38" i="17"/>
  <c r="K38" i="17"/>
  <c r="D137" i="9"/>
  <c r="L38" i="17" s="1"/>
  <c r="M38" i="17"/>
  <c r="D137" i="11"/>
  <c r="N38" i="17"/>
  <c r="O38" i="17"/>
  <c r="D137" i="13"/>
  <c r="P38" i="17" s="1"/>
  <c r="D137" i="14"/>
  <c r="Q38" i="17"/>
  <c r="D137" i="15"/>
  <c r="R38" i="17" s="1"/>
  <c r="D38" i="17" s="1"/>
  <c r="B39" i="17"/>
  <c r="C39" i="17"/>
  <c r="G39" i="17"/>
  <c r="D138" i="5"/>
  <c r="H39" i="17"/>
  <c r="D138" i="6"/>
  <c r="I39" i="17"/>
  <c r="D138" i="7"/>
  <c r="J39" i="17"/>
  <c r="K39" i="17"/>
  <c r="D138" i="9"/>
  <c r="L39" i="17" s="1"/>
  <c r="D138" i="11"/>
  <c r="N39" i="17"/>
  <c r="O39" i="17"/>
  <c r="D138" i="13"/>
  <c r="P39" i="17"/>
  <c r="D138" i="14"/>
  <c r="Q39" i="17"/>
  <c r="D138" i="15"/>
  <c r="R39" i="17"/>
  <c r="B40" i="17"/>
  <c r="C40" i="17"/>
  <c r="G40" i="17"/>
  <c r="D139" i="5"/>
  <c r="H40" i="17"/>
  <c r="D139" i="6"/>
  <c r="I40" i="17" s="1"/>
  <c r="D139" i="7"/>
  <c r="J40" i="17"/>
  <c r="K40" i="17"/>
  <c r="D139" i="9"/>
  <c r="L40" i="17"/>
  <c r="M40" i="17"/>
  <c r="D139" i="11"/>
  <c r="N40" i="17" s="1"/>
  <c r="D40" i="17" s="1"/>
  <c r="O40" i="17"/>
  <c r="D139" i="13"/>
  <c r="P40" i="17"/>
  <c r="D139" i="14"/>
  <c r="Q40" i="17"/>
  <c r="D139" i="15"/>
  <c r="R40" i="17" s="1"/>
  <c r="B41" i="17"/>
  <c r="C41" i="17"/>
  <c r="D140" i="5"/>
  <c r="H41" i="17"/>
  <c r="D140" i="6"/>
  <c r="I41" i="17"/>
  <c r="D140" i="7"/>
  <c r="J41" i="17"/>
  <c r="K41" i="17"/>
  <c r="D140" i="9"/>
  <c r="L41" i="17" s="1"/>
  <c r="M41" i="17"/>
  <c r="D140" i="11"/>
  <c r="N41" i="17"/>
  <c r="O41" i="17"/>
  <c r="D140" i="13"/>
  <c r="P41" i="17" s="1"/>
  <c r="D140" i="14"/>
  <c r="Q41" i="17"/>
  <c r="D140" i="15"/>
  <c r="R41" i="17" s="1"/>
  <c r="B42" i="17"/>
  <c r="C42" i="17"/>
  <c r="G42" i="17"/>
  <c r="D141" i="5"/>
  <c r="H42" i="17"/>
  <c r="D141" i="6"/>
  <c r="I42" i="17"/>
  <c r="D141" i="7"/>
  <c r="J42" i="17"/>
  <c r="D141" i="9"/>
  <c r="L42" i="17" s="1"/>
  <c r="M42" i="17"/>
  <c r="D141" i="11"/>
  <c r="N42" i="17"/>
  <c r="O42" i="17"/>
  <c r="D141" i="13"/>
  <c r="P42" i="17"/>
  <c r="D141" i="14"/>
  <c r="Q42" i="17"/>
  <c r="D141" i="15"/>
  <c r="R42" i="17"/>
  <c r="C44" i="17"/>
  <c r="D152" i="5"/>
  <c r="H46" i="17" s="1"/>
  <c r="D153" i="5"/>
  <c r="D154" i="5"/>
  <c r="H48" i="17"/>
  <c r="D155" i="5"/>
  <c r="H49" i="17" s="1"/>
  <c r="D156" i="5"/>
  <c r="H50" i="17"/>
  <c r="D157" i="5"/>
  <c r="H51" i="17"/>
  <c r="D159" i="5"/>
  <c r="H53" i="17"/>
  <c r="D160" i="5"/>
  <c r="H54" i="17"/>
  <c r="D161" i="5"/>
  <c r="H55" i="17"/>
  <c r="D162" i="5"/>
  <c r="D163" i="5"/>
  <c r="D164" i="5"/>
  <c r="H58" i="17" s="1"/>
  <c r="D166" i="5"/>
  <c r="H60" i="17" s="1"/>
  <c r="D167" i="5"/>
  <c r="D168" i="5"/>
  <c r="H62" i="17"/>
  <c r="D169" i="5"/>
  <c r="H63" i="17"/>
  <c r="D152" i="6"/>
  <c r="I46" i="17"/>
  <c r="D153" i="6"/>
  <c r="I47" i="17" s="1"/>
  <c r="D154" i="6"/>
  <c r="I48" i="17" s="1"/>
  <c r="D155" i="6"/>
  <c r="D156" i="6"/>
  <c r="I50" i="17" s="1"/>
  <c r="D157" i="6"/>
  <c r="I51" i="17"/>
  <c r="D159" i="6"/>
  <c r="D160" i="6"/>
  <c r="I54" i="17" s="1"/>
  <c r="D161" i="6"/>
  <c r="I55" i="17"/>
  <c r="D162" i="6"/>
  <c r="D163" i="6"/>
  <c r="I57" i="17" s="1"/>
  <c r="D164" i="6"/>
  <c r="I58" i="17" s="1"/>
  <c r="D166" i="6"/>
  <c r="I60" i="17" s="1"/>
  <c r="D167" i="6"/>
  <c r="D168" i="6"/>
  <c r="I62" i="17" s="1"/>
  <c r="D169" i="6"/>
  <c r="I63" i="17"/>
  <c r="D152" i="7"/>
  <c r="D153" i="7"/>
  <c r="D154" i="7"/>
  <c r="J48" i="17"/>
  <c r="D155" i="7"/>
  <c r="J49" i="17"/>
  <c r="D156" i="7"/>
  <c r="J50" i="17"/>
  <c r="D157" i="7"/>
  <c r="J51" i="17"/>
  <c r="D159" i="7"/>
  <c r="J53" i="17"/>
  <c r="D160" i="7"/>
  <c r="J54" i="17"/>
  <c r="D161" i="7"/>
  <c r="J55" i="17"/>
  <c r="D162" i="7"/>
  <c r="D163" i="7"/>
  <c r="J57" i="17"/>
  <c r="D164" i="7"/>
  <c r="J58" i="17" s="1"/>
  <c r="D166" i="7"/>
  <c r="D165" i="7" s="1"/>
  <c r="J59" i="17" s="1"/>
  <c r="D167" i="7"/>
  <c r="J61" i="17" s="1"/>
  <c r="D168" i="7"/>
  <c r="J62" i="17" s="1"/>
  <c r="D169" i="7"/>
  <c r="J63" i="17" s="1"/>
  <c r="D152" i="9"/>
  <c r="D153" i="9"/>
  <c r="D154" i="9"/>
  <c r="L48" i="17" s="1"/>
  <c r="D155" i="9"/>
  <c r="D156" i="9"/>
  <c r="D157" i="9"/>
  <c r="L51" i="17"/>
  <c r="D159" i="9"/>
  <c r="D160" i="9"/>
  <c r="L54" i="17" s="1"/>
  <c r="D161" i="9"/>
  <c r="L55" i="17" s="1"/>
  <c r="D162" i="9"/>
  <c r="L56" i="17" s="1"/>
  <c r="D56" i="17" s="1"/>
  <c r="D163" i="9"/>
  <c r="D164" i="9"/>
  <c r="L58" i="17"/>
  <c r="D166" i="9"/>
  <c r="D165" i="9" s="1"/>
  <c r="L59" i="17" s="1"/>
  <c r="D167" i="9"/>
  <c r="D168" i="9"/>
  <c r="L62" i="17" s="1"/>
  <c r="D169" i="9"/>
  <c r="L63" i="17" s="1"/>
  <c r="D152" i="11"/>
  <c r="N46" i="17" s="1"/>
  <c r="D153" i="11"/>
  <c r="N47" i="17" s="1"/>
  <c r="D154" i="11"/>
  <c r="N48" i="17" s="1"/>
  <c r="D155" i="11"/>
  <c r="N49" i="17" s="1"/>
  <c r="D156" i="11"/>
  <c r="N50" i="17" s="1"/>
  <c r="D157" i="11"/>
  <c r="N51" i="17"/>
  <c r="D159" i="11"/>
  <c r="D158" i="11" s="1"/>
  <c r="N52" i="17" s="1"/>
  <c r="D160" i="11"/>
  <c r="D161" i="11"/>
  <c r="D162" i="11"/>
  <c r="N56" i="17" s="1"/>
  <c r="D163" i="11"/>
  <c r="N57" i="17" s="1"/>
  <c r="D164" i="11"/>
  <c r="N58" i="17" s="1"/>
  <c r="D166" i="11"/>
  <c r="D167" i="11"/>
  <c r="N61" i="17"/>
  <c r="D168" i="11"/>
  <c r="D169" i="11"/>
  <c r="N63" i="17" s="1"/>
  <c r="D152" i="13"/>
  <c r="D153" i="13"/>
  <c r="P47" i="17" s="1"/>
  <c r="D154" i="13"/>
  <c r="P48" i="17" s="1"/>
  <c r="D155" i="13"/>
  <c r="P49" i="17" s="1"/>
  <c r="D156" i="13"/>
  <c r="D157" i="13"/>
  <c r="P51" i="17"/>
  <c r="D159" i="13"/>
  <c r="D160" i="13"/>
  <c r="P54" i="17" s="1"/>
  <c r="D161" i="13"/>
  <c r="P55" i="17"/>
  <c r="D162" i="13"/>
  <c r="P56" i="17" s="1"/>
  <c r="D163" i="13"/>
  <c r="D164" i="13"/>
  <c r="P58" i="17" s="1"/>
  <c r="D166" i="13"/>
  <c r="D167" i="13"/>
  <c r="D168" i="13"/>
  <c r="P62" i="17" s="1"/>
  <c r="D169" i="13"/>
  <c r="D152" i="14"/>
  <c r="Q46" i="17"/>
  <c r="D153" i="14"/>
  <c r="D154" i="14"/>
  <c r="Q48" i="17" s="1"/>
  <c r="D155" i="14"/>
  <c r="Q49" i="17"/>
  <c r="D156" i="14"/>
  <c r="Q50" i="17" s="1"/>
  <c r="D157" i="14"/>
  <c r="Q51" i="17"/>
  <c r="D159" i="14"/>
  <c r="Q53" i="17" s="1"/>
  <c r="D160" i="14"/>
  <c r="D161" i="14"/>
  <c r="Q55" i="17"/>
  <c r="D162" i="14"/>
  <c r="Q56" i="17"/>
  <c r="D163" i="14"/>
  <c r="Q57" i="17"/>
  <c r="D164" i="14"/>
  <c r="Q58" i="17"/>
  <c r="D166" i="14"/>
  <c r="D167" i="14"/>
  <c r="Q61" i="17" s="1"/>
  <c r="D168" i="14"/>
  <c r="D169" i="14"/>
  <c r="D152" i="15"/>
  <c r="D153" i="15"/>
  <c r="R47" i="17"/>
  <c r="D154" i="15"/>
  <c r="D155" i="15"/>
  <c r="D156" i="15"/>
  <c r="D157" i="15"/>
  <c r="R51" i="17" s="1"/>
  <c r="D159" i="15"/>
  <c r="R53" i="17" s="1"/>
  <c r="D160" i="15"/>
  <c r="R54" i="17"/>
  <c r="D161" i="15"/>
  <c r="R55" i="17" s="1"/>
  <c r="D162" i="15"/>
  <c r="D163" i="15"/>
  <c r="D164" i="15"/>
  <c r="R58" i="17" s="1"/>
  <c r="D166" i="15"/>
  <c r="R60" i="17" s="1"/>
  <c r="D167" i="15"/>
  <c r="R61" i="17" s="1"/>
  <c r="D168" i="15"/>
  <c r="R62" i="17" s="1"/>
  <c r="D169" i="15"/>
  <c r="R63" i="17" s="1"/>
  <c r="B45" i="17"/>
  <c r="C45" i="17"/>
  <c r="B46" i="17"/>
  <c r="C46" i="17"/>
  <c r="G46" i="17"/>
  <c r="K46" i="17"/>
  <c r="M46" i="17"/>
  <c r="O46" i="17"/>
  <c r="P46" i="17"/>
  <c r="B47" i="17"/>
  <c r="C47" i="17"/>
  <c r="G47" i="17"/>
  <c r="O47" i="17"/>
  <c r="Q47" i="17"/>
  <c r="B48" i="17"/>
  <c r="C48" i="17"/>
  <c r="G48" i="17"/>
  <c r="K48" i="17"/>
  <c r="M48" i="17"/>
  <c r="O48" i="17"/>
  <c r="B49" i="17"/>
  <c r="C49" i="17"/>
  <c r="G49" i="17"/>
  <c r="I49" i="17"/>
  <c r="K49" i="17"/>
  <c r="L49" i="17"/>
  <c r="O49" i="17"/>
  <c r="R49" i="17"/>
  <c r="B50" i="17"/>
  <c r="C50" i="17"/>
  <c r="G50" i="17"/>
  <c r="K50" i="17"/>
  <c r="L50" i="17"/>
  <c r="M50" i="17"/>
  <c r="O50" i="17"/>
  <c r="R50" i="17"/>
  <c r="B51" i="17"/>
  <c r="C51" i="17"/>
  <c r="G51" i="17"/>
  <c r="K51" i="17"/>
  <c r="O51" i="17"/>
  <c r="B52" i="17"/>
  <c r="C52" i="17"/>
  <c r="B53" i="17"/>
  <c r="C53" i="17"/>
  <c r="G53" i="17"/>
  <c r="K53" i="17"/>
  <c r="M53" i="17"/>
  <c r="O53" i="17"/>
  <c r="P53" i="17"/>
  <c r="B54" i="17"/>
  <c r="C54" i="17"/>
  <c r="G54" i="17"/>
  <c r="K54" i="17"/>
  <c r="M54" i="17"/>
  <c r="O54" i="17"/>
  <c r="Q54" i="17"/>
  <c r="B55" i="17"/>
  <c r="C55" i="17"/>
  <c r="G55" i="17"/>
  <c r="K55" i="17"/>
  <c r="N55" i="17"/>
  <c r="O55" i="17"/>
  <c r="B56" i="17"/>
  <c r="C56" i="17"/>
  <c r="G56" i="17"/>
  <c r="H56" i="17"/>
  <c r="I56" i="17"/>
  <c r="K56" i="17"/>
  <c r="M56" i="17"/>
  <c r="O56" i="17"/>
  <c r="B57" i="17"/>
  <c r="C57" i="17"/>
  <c r="K57" i="17"/>
  <c r="L57" i="17"/>
  <c r="M57" i="17"/>
  <c r="O57" i="17"/>
  <c r="P57" i="17"/>
  <c r="R57" i="17"/>
  <c r="B58" i="17"/>
  <c r="C58" i="17"/>
  <c r="K58" i="17"/>
  <c r="M58" i="17"/>
  <c r="O58" i="17"/>
  <c r="C59" i="17"/>
  <c r="B60" i="17"/>
  <c r="C60" i="17"/>
  <c r="J60" i="17"/>
  <c r="K60" i="17"/>
  <c r="O60" i="17"/>
  <c r="B61" i="17"/>
  <c r="C61" i="17"/>
  <c r="G61" i="17"/>
  <c r="H61" i="17"/>
  <c r="K61" i="17"/>
  <c r="L61" i="17"/>
  <c r="M61" i="17"/>
  <c r="B62" i="17"/>
  <c r="C62" i="17"/>
  <c r="G62" i="17"/>
  <c r="M62" i="17"/>
  <c r="O62" i="17"/>
  <c r="B63" i="17"/>
  <c r="C63" i="17"/>
  <c r="G63" i="17"/>
  <c r="K63" i="17"/>
  <c r="O63" i="17"/>
  <c r="P63" i="17"/>
  <c r="Q63" i="17"/>
  <c r="B65" i="17"/>
  <c r="C65" i="17"/>
  <c r="E171" i="5"/>
  <c r="F171" i="5"/>
  <c r="G171" i="5"/>
  <c r="H171" i="5"/>
  <c r="I171" i="5"/>
  <c r="J171" i="5"/>
  <c r="K171" i="5"/>
  <c r="L171" i="5"/>
  <c r="M171" i="5"/>
  <c r="N171" i="5"/>
  <c r="O171" i="5"/>
  <c r="P171" i="5"/>
  <c r="Q171" i="5"/>
  <c r="R171" i="5"/>
  <c r="S171" i="5"/>
  <c r="T171" i="5"/>
  <c r="U171" i="5"/>
  <c r="V171" i="5"/>
  <c r="W171" i="5"/>
  <c r="X171" i="5"/>
  <c r="Y171" i="5"/>
  <c r="Z171" i="5"/>
  <c r="AA171" i="5"/>
  <c r="AB171" i="5"/>
  <c r="AC171" i="5"/>
  <c r="AD171" i="5"/>
  <c r="AE171" i="5"/>
  <c r="AF171" i="5"/>
  <c r="AG171" i="5"/>
  <c r="AH171" i="5"/>
  <c r="E171" i="6"/>
  <c r="F171" i="6"/>
  <c r="G171" i="6"/>
  <c r="H171" i="6"/>
  <c r="I171" i="6"/>
  <c r="J171" i="6"/>
  <c r="K171" i="6"/>
  <c r="L171" i="6"/>
  <c r="M171" i="6"/>
  <c r="N171" i="6"/>
  <c r="O171" i="6"/>
  <c r="P171" i="6"/>
  <c r="Q171" i="6"/>
  <c r="R171" i="6"/>
  <c r="S171" i="6"/>
  <c r="T171" i="6"/>
  <c r="U171" i="6"/>
  <c r="V171" i="6"/>
  <c r="W171" i="6"/>
  <c r="X171" i="6"/>
  <c r="Y171" i="6"/>
  <c r="Z171" i="6"/>
  <c r="AA171" i="6"/>
  <c r="AB171" i="6"/>
  <c r="AC171" i="6"/>
  <c r="AD171" i="6"/>
  <c r="AE171" i="6"/>
  <c r="AF171" i="6"/>
  <c r="AG171" i="6"/>
  <c r="AH171" i="6"/>
  <c r="AI171" i="6"/>
  <c r="E171" i="7"/>
  <c r="F171" i="7"/>
  <c r="G171" i="7"/>
  <c r="H171" i="7"/>
  <c r="I171" i="7"/>
  <c r="J171" i="7"/>
  <c r="K171" i="7"/>
  <c r="L171" i="7"/>
  <c r="M171" i="7"/>
  <c r="N171" i="7"/>
  <c r="O171" i="7"/>
  <c r="P171" i="7"/>
  <c r="Q171" i="7"/>
  <c r="R171" i="7"/>
  <c r="S171" i="7"/>
  <c r="T171" i="7"/>
  <c r="U171" i="7"/>
  <c r="V171" i="7"/>
  <c r="W171" i="7"/>
  <c r="X171" i="7"/>
  <c r="Y171" i="7"/>
  <c r="Z171" i="7"/>
  <c r="AA171" i="7"/>
  <c r="AB171" i="7"/>
  <c r="AC171" i="7"/>
  <c r="AD171" i="7"/>
  <c r="AE171" i="7"/>
  <c r="AF171" i="7"/>
  <c r="AG171" i="7"/>
  <c r="AH171" i="7"/>
  <c r="E171" i="11"/>
  <c r="F171" i="11"/>
  <c r="G171" i="11"/>
  <c r="H171" i="11"/>
  <c r="I171" i="11"/>
  <c r="J171" i="11"/>
  <c r="K171" i="11"/>
  <c r="L171" i="11"/>
  <c r="M171" i="11"/>
  <c r="N171" i="11"/>
  <c r="O171" i="11"/>
  <c r="P171" i="11"/>
  <c r="Q171" i="11"/>
  <c r="R171" i="11"/>
  <c r="S171" i="11"/>
  <c r="T171" i="11"/>
  <c r="U171" i="11"/>
  <c r="V171" i="11"/>
  <c r="W171" i="11"/>
  <c r="X171" i="11"/>
  <c r="Y171" i="11"/>
  <c r="Z171" i="11"/>
  <c r="AA171" i="11"/>
  <c r="AB171" i="11"/>
  <c r="AC171" i="11"/>
  <c r="AD171" i="11"/>
  <c r="AE171" i="11"/>
  <c r="AF171" i="11"/>
  <c r="AG171" i="11"/>
  <c r="AH171" i="11"/>
  <c r="AI171" i="11"/>
  <c r="E171" i="13"/>
  <c r="F171" i="13"/>
  <c r="G171" i="13"/>
  <c r="H171" i="13"/>
  <c r="I171" i="13"/>
  <c r="J171" i="13"/>
  <c r="K171" i="13"/>
  <c r="L171" i="13"/>
  <c r="M171" i="13"/>
  <c r="N171" i="13"/>
  <c r="O171" i="13"/>
  <c r="P171" i="13"/>
  <c r="Q171" i="13"/>
  <c r="R171" i="13"/>
  <c r="S171" i="13"/>
  <c r="T171" i="13"/>
  <c r="U171" i="13"/>
  <c r="V171" i="13"/>
  <c r="W171" i="13"/>
  <c r="X171" i="13"/>
  <c r="Y171" i="13"/>
  <c r="Z171" i="13"/>
  <c r="AA171" i="13"/>
  <c r="AB171" i="13"/>
  <c r="AC171" i="13"/>
  <c r="AD171" i="13"/>
  <c r="AE171" i="13"/>
  <c r="AF171" i="13"/>
  <c r="AG171" i="13"/>
  <c r="AH171" i="13"/>
  <c r="AI171" i="13"/>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AG171" i="14"/>
  <c r="AH171" i="14"/>
  <c r="E171" i="15"/>
  <c r="F171" i="15"/>
  <c r="G171" i="15"/>
  <c r="H171" i="15"/>
  <c r="I171" i="15"/>
  <c r="J171" i="15"/>
  <c r="K171" i="15"/>
  <c r="L171" i="15"/>
  <c r="M171" i="15"/>
  <c r="N171" i="15"/>
  <c r="O171" i="15"/>
  <c r="P171" i="15"/>
  <c r="Q171" i="15"/>
  <c r="R171" i="15"/>
  <c r="S171" i="15"/>
  <c r="T171" i="15"/>
  <c r="U171" i="15"/>
  <c r="V171" i="15"/>
  <c r="W171" i="15"/>
  <c r="X171" i="15"/>
  <c r="Y171" i="15"/>
  <c r="Z171" i="15"/>
  <c r="AA171" i="15"/>
  <c r="AB171" i="15"/>
  <c r="AC171" i="15"/>
  <c r="AD171" i="15"/>
  <c r="AE171" i="15"/>
  <c r="AF171" i="15"/>
  <c r="AG171" i="15"/>
  <c r="AH171" i="15"/>
  <c r="AI171" i="15"/>
  <c r="B66" i="17"/>
  <c r="C66" i="17"/>
  <c r="G66" i="17"/>
  <c r="D172" i="5"/>
  <c r="H66" i="17" s="1"/>
  <c r="D66" i="17" s="1"/>
  <c r="D172" i="6"/>
  <c r="I66" i="17" s="1"/>
  <c r="D172" i="7"/>
  <c r="J66" i="17"/>
  <c r="K66" i="17"/>
  <c r="M66" i="17"/>
  <c r="D172" i="11"/>
  <c r="N66" i="17"/>
  <c r="O66" i="17"/>
  <c r="D172" i="13"/>
  <c r="P66" i="17"/>
  <c r="D172" i="14"/>
  <c r="Q66" i="17"/>
  <c r="D172" i="15"/>
  <c r="R66" i="17"/>
  <c r="B67" i="17"/>
  <c r="C67" i="17"/>
  <c r="G67" i="17"/>
  <c r="D173" i="5"/>
  <c r="H67" i="17"/>
  <c r="D173" i="6"/>
  <c r="I67" i="17" s="1"/>
  <c r="D173" i="7"/>
  <c r="J67" i="17"/>
  <c r="K67" i="17"/>
  <c r="M67" i="17"/>
  <c r="D173" i="11"/>
  <c r="N67" i="17" s="1"/>
  <c r="O67" i="17"/>
  <c r="D173" i="13"/>
  <c r="P67" i="17"/>
  <c r="D173" i="14"/>
  <c r="Q67" i="17"/>
  <c r="D173" i="15"/>
  <c r="R67" i="17"/>
  <c r="B68" i="17"/>
  <c r="C68" i="17"/>
  <c r="G68" i="17"/>
  <c r="D174" i="5"/>
  <c r="H68" i="17"/>
  <c r="D174" i="6"/>
  <c r="I68" i="17" s="1"/>
  <c r="D174" i="7"/>
  <c r="J68" i="17" s="1"/>
  <c r="D174" i="11"/>
  <c r="N68" i="17"/>
  <c r="O68" i="17"/>
  <c r="D174" i="13"/>
  <c r="P68" i="17" s="1"/>
  <c r="D174" i="14"/>
  <c r="Q68" i="17"/>
  <c r="D174" i="15"/>
  <c r="R68" i="17" s="1"/>
  <c r="AC2" i="9"/>
  <c r="B8" i="9"/>
  <c r="AN8" i="9" s="1"/>
  <c r="AT14" i="9"/>
  <c r="AV14" i="9"/>
  <c r="AT15" i="9"/>
  <c r="AV15" i="9" s="1"/>
  <c r="AT16" i="9"/>
  <c r="AV16" i="9" s="1"/>
  <c r="AT17" i="9"/>
  <c r="AV17" i="9" s="1"/>
  <c r="AT18" i="9"/>
  <c r="AV18" i="9" s="1"/>
  <c r="AT19" i="9"/>
  <c r="AV19" i="9" s="1"/>
  <c r="AT20" i="9"/>
  <c r="AV20" i="9" s="1"/>
  <c r="AW20" i="9"/>
  <c r="AW14" i="9"/>
  <c r="AW16" i="9"/>
  <c r="AW17" i="9"/>
  <c r="AW18" i="9"/>
  <c r="AW19" i="9"/>
  <c r="B14" i="9"/>
  <c r="AO14" i="9"/>
  <c r="C14" i="9"/>
  <c r="D14" i="9"/>
  <c r="AL14" i="9"/>
  <c r="AK14" i="9" s="1"/>
  <c r="AN14" i="9"/>
  <c r="AP14" i="9"/>
  <c r="AR14" i="9"/>
  <c r="AU14" i="9"/>
  <c r="AY14" i="9"/>
  <c r="BA14" i="9" s="1"/>
  <c r="B15" i="9"/>
  <c r="AO15" i="9"/>
  <c r="C15" i="9"/>
  <c r="D15" i="9"/>
  <c r="AL15" i="9"/>
  <c r="AK15" i="9" s="1"/>
  <c r="AN15" i="9"/>
  <c r="AP15" i="9"/>
  <c r="AR15" i="9"/>
  <c r="AY15" i="9"/>
  <c r="BA15" i="9" s="1"/>
  <c r="AZ15" i="9"/>
  <c r="BB15" i="9"/>
  <c r="B16" i="9"/>
  <c r="AO16" i="9"/>
  <c r="C16" i="9"/>
  <c r="D16" i="9"/>
  <c r="AL16" i="9"/>
  <c r="AK16" i="9" s="1"/>
  <c r="AN16" i="9"/>
  <c r="AP16" i="9"/>
  <c r="AR16" i="9"/>
  <c r="AU16" i="9"/>
  <c r="AY16" i="9"/>
  <c r="BA16" i="9" s="1"/>
  <c r="B17" i="9"/>
  <c r="AO17" i="9"/>
  <c r="C17" i="9"/>
  <c r="D17" i="9"/>
  <c r="AL17" i="9"/>
  <c r="AK17" i="9" s="1"/>
  <c r="AN17" i="9"/>
  <c r="AP17" i="9"/>
  <c r="AR17" i="9"/>
  <c r="AU17" i="9"/>
  <c r="AY17" i="9"/>
  <c r="BA17" i="9" s="1"/>
  <c r="B18" i="9"/>
  <c r="AO18" i="9"/>
  <c r="C18" i="9"/>
  <c r="D18" i="9"/>
  <c r="AL18" i="9"/>
  <c r="AK18" i="9" s="1"/>
  <c r="AN18" i="9"/>
  <c r="AP18" i="9"/>
  <c r="AR18" i="9"/>
  <c r="AU18" i="9"/>
  <c r="AY18" i="9"/>
  <c r="BA18" i="9" s="1"/>
  <c r="BB18" i="9"/>
  <c r="B19" i="9"/>
  <c r="AO19" i="9"/>
  <c r="C19" i="9"/>
  <c r="D19" i="9"/>
  <c r="AL19" i="9"/>
  <c r="AK19" i="9" s="1"/>
  <c r="AN19" i="9"/>
  <c r="AP19" i="9"/>
  <c r="AR19" i="9"/>
  <c r="AU19" i="9"/>
  <c r="AY19" i="9"/>
  <c r="BA19" i="9" s="1"/>
  <c r="B20" i="9"/>
  <c r="AO20" i="9"/>
  <c r="C20" i="9"/>
  <c r="D20" i="9"/>
  <c r="AL20" i="9"/>
  <c r="AK20" i="9" s="1"/>
  <c r="AN20" i="9"/>
  <c r="AP20" i="9"/>
  <c r="AR20" i="9"/>
  <c r="AU20" i="9"/>
  <c r="AY20" i="9"/>
  <c r="BA20" i="9" s="1"/>
  <c r="B21" i="9"/>
  <c r="AO21" i="9"/>
  <c r="C21" i="9"/>
  <c r="D21" i="9"/>
  <c r="AL21" i="9"/>
  <c r="AK21" i="9" s="1"/>
  <c r="AN21" i="9"/>
  <c r="AP21" i="9"/>
  <c r="AR21" i="9"/>
  <c r="B22" i="9"/>
  <c r="AO22" i="9"/>
  <c r="C22" i="9"/>
  <c r="D22" i="9"/>
  <c r="AL22" i="9"/>
  <c r="AK22" i="9" s="1"/>
  <c r="AN22" i="9"/>
  <c r="AP22" i="9"/>
  <c r="AR22" i="9"/>
  <c r="B23" i="9"/>
  <c r="AO23" i="9"/>
  <c r="C23" i="9"/>
  <c r="D23" i="9"/>
  <c r="AL23" i="9"/>
  <c r="AK23" i="9" s="1"/>
  <c r="AN23" i="9"/>
  <c r="AP23" i="9"/>
  <c r="AR23" i="9"/>
  <c r="B24" i="9"/>
  <c r="AO24" i="9"/>
  <c r="C24" i="9"/>
  <c r="D24" i="9"/>
  <c r="AL24" i="9"/>
  <c r="AK24" i="9" s="1"/>
  <c r="AP24" i="9"/>
  <c r="AR24" i="9"/>
  <c r="B25" i="9"/>
  <c r="AO25" i="9"/>
  <c r="C25" i="9"/>
  <c r="D25" i="9"/>
  <c r="AL25" i="9"/>
  <c r="AK25" i="9"/>
  <c r="AP25" i="9"/>
  <c r="AR25" i="9"/>
  <c r="B26" i="9"/>
  <c r="AO26" i="9"/>
  <c r="C26" i="9"/>
  <c r="D26" i="9"/>
  <c r="AL26" i="9"/>
  <c r="AK26" i="9" s="1"/>
  <c r="AN26" i="9"/>
  <c r="AP26" i="9"/>
  <c r="AR26" i="9"/>
  <c r="B27" i="9"/>
  <c r="AO27" i="9"/>
  <c r="C27" i="9"/>
  <c r="D27" i="9"/>
  <c r="AL27" i="9"/>
  <c r="AK27" i="9" s="1"/>
  <c r="AN27" i="9"/>
  <c r="AP27" i="9"/>
  <c r="AR27" i="9"/>
  <c r="B28" i="9"/>
  <c r="AO28" i="9"/>
  <c r="C28" i="9"/>
  <c r="D28" i="9"/>
  <c r="AL28" i="9"/>
  <c r="AK28" i="9" s="1"/>
  <c r="AN28" i="9"/>
  <c r="AP28" i="9"/>
  <c r="AR28" i="9"/>
  <c r="B29" i="9"/>
  <c r="AO29" i="9"/>
  <c r="C29" i="9"/>
  <c r="D29" i="9"/>
  <c r="AL29" i="9"/>
  <c r="AK29" i="9" s="1"/>
  <c r="AP29" i="9"/>
  <c r="AR29" i="9"/>
  <c r="B30" i="9"/>
  <c r="C30" i="9"/>
  <c r="D30" i="9"/>
  <c r="AL30" i="9"/>
  <c r="AK30" i="9" s="1"/>
  <c r="AP30" i="9"/>
  <c r="AR30" i="9"/>
  <c r="B31" i="9"/>
  <c r="C31" i="9"/>
  <c r="D31" i="9"/>
  <c r="AL31" i="9"/>
  <c r="AK31" i="9" s="1"/>
  <c r="AP31" i="9"/>
  <c r="AR31" i="9"/>
  <c r="B32" i="9"/>
  <c r="C32" i="9"/>
  <c r="D32" i="9"/>
  <c r="AL32" i="9"/>
  <c r="AK32" i="9" s="1"/>
  <c r="AP32" i="9"/>
  <c r="AR32" i="9"/>
  <c r="B33" i="9"/>
  <c r="C33" i="9"/>
  <c r="D33" i="9"/>
  <c r="AL33" i="9"/>
  <c r="AK33" i="9" s="1"/>
  <c r="AP33" i="9"/>
  <c r="AR33" i="9"/>
  <c r="B34" i="9"/>
  <c r="C34" i="9"/>
  <c r="D34" i="9"/>
  <c r="AL34" i="9"/>
  <c r="AK34" i="9" s="1"/>
  <c r="AP34" i="9"/>
  <c r="AR34" i="9"/>
  <c r="B35" i="9"/>
  <c r="C35" i="9"/>
  <c r="D35" i="9"/>
  <c r="AL35" i="9"/>
  <c r="AK35" i="9" s="1"/>
  <c r="AN35" i="9"/>
  <c r="AO35" i="9"/>
  <c r="AP35" i="9"/>
  <c r="AR35" i="9"/>
  <c r="B36" i="9"/>
  <c r="C36" i="9"/>
  <c r="D36" i="9"/>
  <c r="AL36" i="9"/>
  <c r="AK36" i="9" s="1"/>
  <c r="AN36" i="9"/>
  <c r="AO36" i="9"/>
  <c r="AP36" i="9"/>
  <c r="AR36" i="9"/>
  <c r="B37" i="9"/>
  <c r="C37" i="9"/>
  <c r="D37" i="9"/>
  <c r="AL37" i="9"/>
  <c r="AK37" i="9" s="1"/>
  <c r="AN37" i="9"/>
  <c r="AO37" i="9"/>
  <c r="AP37" i="9"/>
  <c r="AR37" i="9"/>
  <c r="B38" i="9"/>
  <c r="C38" i="9"/>
  <c r="D38" i="9"/>
  <c r="AL38" i="9"/>
  <c r="AK38" i="9" s="1"/>
  <c r="AN38" i="9"/>
  <c r="AO38" i="9"/>
  <c r="AP38" i="9"/>
  <c r="AR38" i="9"/>
  <c r="B39" i="9"/>
  <c r="C39" i="9"/>
  <c r="D39" i="9"/>
  <c r="AL39" i="9"/>
  <c r="AK39" i="9" s="1"/>
  <c r="AN39" i="9"/>
  <c r="AO39" i="9"/>
  <c r="AP39" i="9"/>
  <c r="AR39" i="9"/>
  <c r="B40" i="9"/>
  <c r="C40" i="9"/>
  <c r="D40" i="9"/>
  <c r="AL40" i="9"/>
  <c r="AK40" i="9" s="1"/>
  <c r="AO40" i="9"/>
  <c r="AP40" i="9"/>
  <c r="AR40" i="9"/>
  <c r="B41" i="9"/>
  <c r="C41" i="9"/>
  <c r="D41" i="9"/>
  <c r="AL41" i="9"/>
  <c r="AK41" i="9" s="1"/>
  <c r="AO41" i="9"/>
  <c r="AP41" i="9"/>
  <c r="AR41" i="9"/>
  <c r="B42" i="9"/>
  <c r="C42" i="9"/>
  <c r="D42" i="9"/>
  <c r="AL42" i="9"/>
  <c r="AK42" i="9" s="1"/>
  <c r="AN42" i="9"/>
  <c r="AO42" i="9"/>
  <c r="AP42" i="9"/>
  <c r="AR42" i="9"/>
  <c r="B43" i="9"/>
  <c r="C43" i="9"/>
  <c r="D43" i="9"/>
  <c r="AL43" i="9"/>
  <c r="AK43" i="9" s="1"/>
  <c r="AN43" i="9"/>
  <c r="AO43" i="9"/>
  <c r="AP43" i="9"/>
  <c r="AR43" i="9"/>
  <c r="B44" i="9"/>
  <c r="C44" i="9"/>
  <c r="D44" i="9"/>
  <c r="AL44" i="9"/>
  <c r="AK44" i="9" s="1"/>
  <c r="AN44" i="9"/>
  <c r="AO44" i="9"/>
  <c r="AP44" i="9"/>
  <c r="AR44" i="9"/>
  <c r="B45" i="9"/>
  <c r="C45" i="9"/>
  <c r="D45" i="9"/>
  <c r="AL45" i="9"/>
  <c r="AK45" i="9" s="1"/>
  <c r="AN45" i="9"/>
  <c r="AO45" i="9"/>
  <c r="AP45" i="9"/>
  <c r="AR45" i="9"/>
  <c r="B46" i="9"/>
  <c r="C46" i="9"/>
  <c r="D46" i="9"/>
  <c r="AL46" i="9"/>
  <c r="AK46" i="9" s="1"/>
  <c r="AN46" i="9"/>
  <c r="AO46" i="9"/>
  <c r="AP46" i="9"/>
  <c r="AR46" i="9"/>
  <c r="B47" i="9"/>
  <c r="C47" i="9"/>
  <c r="D47" i="9"/>
  <c r="AL47" i="9"/>
  <c r="AK47" i="9" s="1"/>
  <c r="AN47" i="9"/>
  <c r="AO47" i="9"/>
  <c r="AP47" i="9"/>
  <c r="AR47" i="9"/>
  <c r="B48" i="9"/>
  <c r="C48" i="9"/>
  <c r="D48" i="9"/>
  <c r="AL48" i="9"/>
  <c r="AK48" i="9" s="1"/>
  <c r="AN48" i="9"/>
  <c r="AO48" i="9"/>
  <c r="AP48" i="9"/>
  <c r="AR48" i="9"/>
  <c r="B49" i="9"/>
  <c r="C49" i="9"/>
  <c r="D49" i="9"/>
  <c r="AL49" i="9"/>
  <c r="AK49" i="9" s="1"/>
  <c r="AN49" i="9"/>
  <c r="AO49" i="9"/>
  <c r="AP49" i="9"/>
  <c r="AR49" i="9"/>
  <c r="B50" i="9"/>
  <c r="C50" i="9"/>
  <c r="D50" i="9"/>
  <c r="AL50" i="9"/>
  <c r="AK50" i="9" s="1"/>
  <c r="AN50" i="9"/>
  <c r="AO50" i="9"/>
  <c r="AP50" i="9"/>
  <c r="AR50" i="9"/>
  <c r="B51" i="9"/>
  <c r="C51" i="9"/>
  <c r="D51" i="9"/>
  <c r="AL51" i="9"/>
  <c r="AK51" i="9" s="1"/>
  <c r="AN51" i="9"/>
  <c r="AP51" i="9"/>
  <c r="AR51" i="9"/>
  <c r="B52" i="9"/>
  <c r="C52" i="9"/>
  <c r="D52" i="9"/>
  <c r="AL52" i="9"/>
  <c r="AK52" i="9" s="1"/>
  <c r="AP52" i="9"/>
  <c r="AR52" i="9"/>
  <c r="B53" i="9"/>
  <c r="C53" i="9"/>
  <c r="D53" i="9"/>
  <c r="AL53" i="9"/>
  <c r="AK53" i="9" s="1"/>
  <c r="AP53" i="9"/>
  <c r="AR53" i="9"/>
  <c r="B54" i="9"/>
  <c r="C54" i="9"/>
  <c r="D54" i="9"/>
  <c r="AL54" i="9"/>
  <c r="AK54" i="9" s="1"/>
  <c r="AP54" i="9"/>
  <c r="AR54" i="9"/>
  <c r="B55" i="9"/>
  <c r="C55" i="9"/>
  <c r="D55" i="9"/>
  <c r="AL55" i="9"/>
  <c r="AK55" i="9" s="1"/>
  <c r="AP55" i="9"/>
  <c r="AR55" i="9"/>
  <c r="B56" i="9"/>
  <c r="C56" i="9"/>
  <c r="D56" i="9"/>
  <c r="AL56" i="9"/>
  <c r="AK56" i="9" s="1"/>
  <c r="AP56" i="9"/>
  <c r="AR56" i="9"/>
  <c r="B57" i="9"/>
  <c r="C57" i="9"/>
  <c r="D57" i="9"/>
  <c r="AL57" i="9"/>
  <c r="AK57" i="9" s="1"/>
  <c r="AP57" i="9"/>
  <c r="AR57" i="9"/>
  <c r="B58" i="9"/>
  <c r="C58" i="9"/>
  <c r="D58" i="9"/>
  <c r="AL58" i="9"/>
  <c r="AK58" i="9" s="1"/>
  <c r="AP58" i="9"/>
  <c r="AR58" i="9"/>
  <c r="B59" i="9"/>
  <c r="C59" i="9"/>
  <c r="D59" i="9"/>
  <c r="AL59" i="9"/>
  <c r="AK59" i="9" s="1"/>
  <c r="AP59" i="9"/>
  <c r="AR59" i="9"/>
  <c r="B60" i="9"/>
  <c r="C60" i="9"/>
  <c r="D60" i="9"/>
  <c r="AL60" i="9"/>
  <c r="AK60" i="9" s="1"/>
  <c r="AP60" i="9"/>
  <c r="AR60" i="9"/>
  <c r="B61" i="9"/>
  <c r="C61" i="9"/>
  <c r="D61" i="9"/>
  <c r="AL61" i="9"/>
  <c r="AK61" i="9" s="1"/>
  <c r="AP61" i="9"/>
  <c r="AR61" i="9"/>
  <c r="B62" i="9"/>
  <c r="C62" i="9"/>
  <c r="D62" i="9"/>
  <c r="AL62" i="9"/>
  <c r="AK62" i="9" s="1"/>
  <c r="AP62" i="9"/>
  <c r="AR62" i="9"/>
  <c r="B63" i="9"/>
  <c r="C63" i="9"/>
  <c r="D63" i="9"/>
  <c r="AL63" i="9"/>
  <c r="AK63" i="9" s="1"/>
  <c r="AP63" i="9"/>
  <c r="AR63" i="9"/>
  <c r="B64" i="9"/>
  <c r="C64" i="9"/>
  <c r="D64" i="9"/>
  <c r="AL64" i="9"/>
  <c r="AK64" i="9" s="1"/>
  <c r="AP64" i="9"/>
  <c r="AR64" i="9"/>
  <c r="B65" i="9"/>
  <c r="C65" i="9"/>
  <c r="D65" i="9"/>
  <c r="AL65" i="9"/>
  <c r="AK65" i="9" s="1"/>
  <c r="AP65" i="9"/>
  <c r="AR65" i="9"/>
  <c r="B66" i="9"/>
  <c r="C66" i="9"/>
  <c r="D66" i="9"/>
  <c r="AL66" i="9"/>
  <c r="AK66" i="9" s="1"/>
  <c r="AP66" i="9"/>
  <c r="AR66" i="9"/>
  <c r="B67" i="9"/>
  <c r="C67" i="9"/>
  <c r="D67" i="9"/>
  <c r="AL67" i="9"/>
  <c r="AK67" i="9" s="1"/>
  <c r="AP67" i="9"/>
  <c r="AR67" i="9"/>
  <c r="B68" i="9"/>
  <c r="C68" i="9"/>
  <c r="D68" i="9"/>
  <c r="AL68" i="9"/>
  <c r="AK68" i="9" s="1"/>
  <c r="AP68" i="9"/>
  <c r="AR68" i="9"/>
  <c r="B69" i="9"/>
  <c r="C69" i="9"/>
  <c r="D69" i="9"/>
  <c r="AL69" i="9"/>
  <c r="AK69" i="9" s="1"/>
  <c r="AP69" i="9"/>
  <c r="AR69" i="9"/>
  <c r="B70" i="9"/>
  <c r="C70" i="9"/>
  <c r="D70" i="9"/>
  <c r="AL70" i="9"/>
  <c r="AK70" i="9" s="1"/>
  <c r="AP70" i="9"/>
  <c r="AR70" i="9"/>
  <c r="B71" i="9"/>
  <c r="C71" i="9"/>
  <c r="D71" i="9"/>
  <c r="AL71" i="9"/>
  <c r="AK71" i="9" s="1"/>
  <c r="AP71" i="9"/>
  <c r="AR71" i="9"/>
  <c r="B72" i="9"/>
  <c r="C72" i="9"/>
  <c r="D72" i="9"/>
  <c r="AL72" i="9"/>
  <c r="AK72" i="9" s="1"/>
  <c r="AP72" i="9"/>
  <c r="AR72" i="9"/>
  <c r="B73" i="9"/>
  <c r="C73" i="9"/>
  <c r="D73" i="9"/>
  <c r="AL73" i="9"/>
  <c r="AK73" i="9" s="1"/>
  <c r="AP73" i="9"/>
  <c r="AR73" i="9"/>
  <c r="B74" i="9"/>
  <c r="C74" i="9"/>
  <c r="D74" i="9"/>
  <c r="AL74" i="9"/>
  <c r="AK74" i="9" s="1"/>
  <c r="AN74" i="9"/>
  <c r="AO74" i="9"/>
  <c r="AP74" i="9"/>
  <c r="AR74" i="9"/>
  <c r="B75" i="9"/>
  <c r="C75" i="9"/>
  <c r="D75" i="9"/>
  <c r="AL75" i="9"/>
  <c r="AK75" i="9" s="1"/>
  <c r="AN75" i="9"/>
  <c r="AO75" i="9"/>
  <c r="AP75" i="9"/>
  <c r="AR75" i="9"/>
  <c r="B76" i="9"/>
  <c r="C76" i="9"/>
  <c r="D76" i="9"/>
  <c r="AL76" i="9"/>
  <c r="AK76" i="9" s="1"/>
  <c r="AN76" i="9"/>
  <c r="AO76" i="9"/>
  <c r="AP76" i="9"/>
  <c r="AR76" i="9"/>
  <c r="B77" i="9"/>
  <c r="C77" i="9"/>
  <c r="D77" i="9"/>
  <c r="AL77" i="9"/>
  <c r="AK77" i="9" s="1"/>
  <c r="AN77" i="9"/>
  <c r="AO77" i="9"/>
  <c r="AP77" i="9"/>
  <c r="AR77" i="9"/>
  <c r="B78" i="9"/>
  <c r="C78" i="9"/>
  <c r="D78" i="9"/>
  <c r="AL78" i="9"/>
  <c r="AK78" i="9" s="1"/>
  <c r="AN78" i="9"/>
  <c r="AO78" i="9"/>
  <c r="AP78" i="9"/>
  <c r="AR78" i="9"/>
  <c r="B79" i="9"/>
  <c r="C79" i="9"/>
  <c r="D79" i="9"/>
  <c r="AL79" i="9"/>
  <c r="AK79" i="9" s="1"/>
  <c r="AN79" i="9"/>
  <c r="AO79" i="9"/>
  <c r="AP79" i="9"/>
  <c r="AR79" i="9"/>
  <c r="B80" i="9"/>
  <c r="C80" i="9"/>
  <c r="D80" i="9"/>
  <c r="AL80" i="9"/>
  <c r="AK80" i="9" s="1"/>
  <c r="AN80" i="9"/>
  <c r="AO80" i="9"/>
  <c r="AP80" i="9"/>
  <c r="AR80" i="9"/>
  <c r="B81" i="9"/>
  <c r="C81" i="9"/>
  <c r="D81" i="9"/>
  <c r="AL81" i="9"/>
  <c r="AK81" i="9" s="1"/>
  <c r="AN81" i="9"/>
  <c r="AO81" i="9"/>
  <c r="AP81" i="9"/>
  <c r="AR81" i="9"/>
  <c r="B82" i="9"/>
  <c r="C82" i="9"/>
  <c r="D82" i="9"/>
  <c r="AL82" i="9"/>
  <c r="AK82" i="9" s="1"/>
  <c r="AN82" i="9"/>
  <c r="AO82" i="9"/>
  <c r="AP82" i="9"/>
  <c r="AR82" i="9"/>
  <c r="B83" i="9"/>
  <c r="C83" i="9"/>
  <c r="D83" i="9"/>
  <c r="AL83" i="9"/>
  <c r="AK83" i="9" s="1"/>
  <c r="AN83" i="9"/>
  <c r="AO83" i="9"/>
  <c r="AP83" i="9"/>
  <c r="AR83" i="9"/>
  <c r="B84" i="9"/>
  <c r="C84" i="9"/>
  <c r="D84" i="9"/>
  <c r="AL84" i="9"/>
  <c r="AK84" i="9" s="1"/>
  <c r="AN84" i="9"/>
  <c r="AO84" i="9"/>
  <c r="AP84" i="9"/>
  <c r="AR84" i="9"/>
  <c r="B85" i="9"/>
  <c r="C85" i="9"/>
  <c r="D85" i="9"/>
  <c r="AL85" i="9"/>
  <c r="AK85" i="9" s="1"/>
  <c r="AN85" i="9"/>
  <c r="AO85" i="9"/>
  <c r="AP85" i="9"/>
  <c r="AR85" i="9"/>
  <c r="B86" i="9"/>
  <c r="C86" i="9"/>
  <c r="D86" i="9"/>
  <c r="AL86" i="9"/>
  <c r="AK86" i="9" s="1"/>
  <c r="AN86" i="9"/>
  <c r="AO86" i="9"/>
  <c r="AP86" i="9"/>
  <c r="AR86" i="9"/>
  <c r="B87" i="9"/>
  <c r="C87" i="9"/>
  <c r="D87" i="9"/>
  <c r="AL87" i="9"/>
  <c r="AK87" i="9" s="1"/>
  <c r="AN87" i="9"/>
  <c r="AO87" i="9"/>
  <c r="AP87" i="9"/>
  <c r="AR87" i="9"/>
  <c r="B88" i="9"/>
  <c r="C88" i="9"/>
  <c r="D88" i="9"/>
  <c r="AL88" i="9"/>
  <c r="AK88" i="9" s="1"/>
  <c r="AO88" i="9"/>
  <c r="AP88" i="9"/>
  <c r="AR88" i="9"/>
  <c r="B89" i="9"/>
  <c r="C89" i="9"/>
  <c r="D89" i="9"/>
  <c r="AL89" i="9"/>
  <c r="AK89" i="9" s="1"/>
  <c r="AO89" i="9"/>
  <c r="AP89" i="9"/>
  <c r="AR89" i="9"/>
  <c r="B90" i="9"/>
  <c r="C90" i="9"/>
  <c r="D90" i="9"/>
  <c r="AL90" i="9"/>
  <c r="AK90" i="9"/>
  <c r="AN90" i="9"/>
  <c r="AO90" i="9"/>
  <c r="AP90" i="9"/>
  <c r="AR90" i="9"/>
  <c r="B91" i="9"/>
  <c r="C91" i="9"/>
  <c r="D91" i="9"/>
  <c r="AL91" i="9"/>
  <c r="AK91" i="9" s="1"/>
  <c r="AN91" i="9"/>
  <c r="AO91" i="9"/>
  <c r="AP91" i="9"/>
  <c r="AR91" i="9"/>
  <c r="B92" i="9"/>
  <c r="C92" i="9"/>
  <c r="D92" i="9"/>
  <c r="AL92" i="9"/>
  <c r="AK92" i="9" s="1"/>
  <c r="AN92" i="9"/>
  <c r="AO92" i="9"/>
  <c r="AP92" i="9"/>
  <c r="AR92" i="9"/>
  <c r="B93" i="9"/>
  <c r="C93" i="9"/>
  <c r="D93" i="9"/>
  <c r="AL93" i="9"/>
  <c r="AK93" i="9" s="1"/>
  <c r="AN93" i="9"/>
  <c r="AO93" i="9"/>
  <c r="AP93" i="9"/>
  <c r="AR93" i="9"/>
  <c r="B94" i="9"/>
  <c r="C94" i="9"/>
  <c r="D94" i="9"/>
  <c r="AL94" i="9"/>
  <c r="AK94" i="9" s="1"/>
  <c r="AN94" i="9"/>
  <c r="AO94" i="9"/>
  <c r="AP94" i="9"/>
  <c r="AR94" i="9"/>
  <c r="B95" i="9"/>
  <c r="C95" i="9"/>
  <c r="D95" i="9"/>
  <c r="AL95" i="9"/>
  <c r="AK95" i="9" s="1"/>
  <c r="AN95" i="9"/>
  <c r="AO95" i="9"/>
  <c r="AP95" i="9"/>
  <c r="AR95" i="9"/>
  <c r="B96" i="9"/>
  <c r="C96" i="9"/>
  <c r="D96" i="9"/>
  <c r="AL96" i="9"/>
  <c r="AK96" i="9" s="1"/>
  <c r="AN96" i="9"/>
  <c r="AO96" i="9"/>
  <c r="AP96" i="9"/>
  <c r="AR96" i="9"/>
  <c r="B97" i="9"/>
  <c r="C97" i="9"/>
  <c r="D97" i="9"/>
  <c r="AL97" i="9"/>
  <c r="AK97" i="9" s="1"/>
  <c r="AN97" i="9"/>
  <c r="AO97" i="9"/>
  <c r="AP97" i="9"/>
  <c r="AR97" i="9"/>
  <c r="B98" i="9"/>
  <c r="C98" i="9"/>
  <c r="D98" i="9"/>
  <c r="AL98" i="9"/>
  <c r="AK98" i="9" s="1"/>
  <c r="AN98" i="9"/>
  <c r="AO98" i="9"/>
  <c r="AP98" i="9"/>
  <c r="AR98" i="9"/>
  <c r="B99" i="9"/>
  <c r="C99" i="9"/>
  <c r="D99" i="9"/>
  <c r="AL99" i="9"/>
  <c r="AK99" i="9" s="1"/>
  <c r="AN99" i="9"/>
  <c r="AO99" i="9"/>
  <c r="AP99" i="9"/>
  <c r="AR99" i="9"/>
  <c r="B100" i="9"/>
  <c r="C100" i="9"/>
  <c r="D100" i="9"/>
  <c r="AL100" i="9"/>
  <c r="AK100" i="9" s="1"/>
  <c r="AN100" i="9"/>
  <c r="AO100" i="9"/>
  <c r="AP100" i="9"/>
  <c r="AR100" i="9"/>
  <c r="B101" i="9"/>
  <c r="C101" i="9"/>
  <c r="D101" i="9"/>
  <c r="AL101" i="9"/>
  <c r="AK101" i="9" s="1"/>
  <c r="AN101" i="9"/>
  <c r="AO101" i="9"/>
  <c r="AP101" i="9"/>
  <c r="AR101" i="9"/>
  <c r="B102" i="9"/>
  <c r="C102" i="9"/>
  <c r="D102" i="9"/>
  <c r="AL102" i="9"/>
  <c r="AK102" i="9" s="1"/>
  <c r="AO102" i="9"/>
  <c r="AP102" i="9"/>
  <c r="AR102" i="9"/>
  <c r="B103" i="9"/>
  <c r="C103" i="9"/>
  <c r="D103" i="9"/>
  <c r="AL103" i="9"/>
  <c r="AK103" i="9" s="1"/>
  <c r="AN103" i="9"/>
  <c r="AO103" i="9"/>
  <c r="AP103" i="9"/>
  <c r="AR103" i="9"/>
  <c r="D104"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B136" i="9"/>
  <c r="A137" i="9"/>
  <c r="B137" i="9"/>
  <c r="A138" i="9"/>
  <c r="B138" i="9"/>
  <c r="A139" i="9"/>
  <c r="B139" i="9"/>
  <c r="A140" i="9"/>
  <c r="B140" i="9"/>
  <c r="A141" i="9"/>
  <c r="B141" i="9"/>
  <c r="A143" i="9"/>
  <c r="E151" i="9"/>
  <c r="E150" i="9" s="1"/>
  <c r="E158" i="9"/>
  <c r="E165" i="9"/>
  <c r="F151" i="9"/>
  <c r="F158" i="9"/>
  <c r="F165" i="9"/>
  <c r="G151" i="9"/>
  <c r="G158" i="9"/>
  <c r="G165" i="9"/>
  <c r="G150" i="9"/>
  <c r="H151" i="9"/>
  <c r="H158" i="9"/>
  <c r="H165" i="9"/>
  <c r="I151" i="9"/>
  <c r="I158" i="9"/>
  <c r="I150" i="9" s="1"/>
  <c r="I165" i="9"/>
  <c r="J151" i="9"/>
  <c r="J158" i="9"/>
  <c r="J165" i="9"/>
  <c r="K151" i="9"/>
  <c r="K150" i="9"/>
  <c r="K158" i="9"/>
  <c r="K165" i="9"/>
  <c r="L151" i="9"/>
  <c r="L158" i="9"/>
  <c r="L165" i="9"/>
  <c r="M151" i="9"/>
  <c r="M150" i="9" s="1"/>
  <c r="M158" i="9"/>
  <c r="M165" i="9"/>
  <c r="N151" i="9"/>
  <c r="N158" i="9"/>
  <c r="N165" i="9"/>
  <c r="O151" i="9"/>
  <c r="O150" i="9" s="1"/>
  <c r="O158" i="9"/>
  <c r="O165" i="9"/>
  <c r="P151" i="9"/>
  <c r="P150" i="9" s="1"/>
  <c r="P158" i="9"/>
  <c r="P165" i="9"/>
  <c r="Q151" i="9"/>
  <c r="Q158" i="9"/>
  <c r="Q165" i="9"/>
  <c r="R151" i="9"/>
  <c r="R158" i="9"/>
  <c r="R165" i="9"/>
  <c r="S151" i="9"/>
  <c r="S150" i="9" s="1"/>
  <c r="S158" i="9"/>
  <c r="S165" i="9"/>
  <c r="T151" i="9"/>
  <c r="T158" i="9"/>
  <c r="T165" i="9"/>
  <c r="U151" i="9"/>
  <c r="U158" i="9"/>
  <c r="U165" i="9"/>
  <c r="V151" i="9"/>
  <c r="V158" i="9"/>
  <c r="V165" i="9"/>
  <c r="W151" i="9"/>
  <c r="W158" i="9"/>
  <c r="W165" i="9"/>
  <c r="W150" i="9" s="1"/>
  <c r="X151" i="9"/>
  <c r="X158" i="9"/>
  <c r="X150" i="9"/>
  <c r="X165" i="9"/>
  <c r="Y151" i="9"/>
  <c r="Y158" i="9"/>
  <c r="Y165" i="9"/>
  <c r="Y150" i="9"/>
  <c r="Z151" i="9"/>
  <c r="Z158" i="9"/>
  <c r="Z165" i="9"/>
  <c r="AA151" i="9"/>
  <c r="AA158" i="9"/>
  <c r="AA165" i="9"/>
  <c r="AB151" i="9"/>
  <c r="AB158" i="9"/>
  <c r="AB165" i="9"/>
  <c r="AC151" i="9"/>
  <c r="AC150" i="9"/>
  <c r="AC158" i="9"/>
  <c r="AC165" i="9"/>
  <c r="AD151" i="9"/>
  <c r="AD158" i="9"/>
  <c r="AD165" i="9"/>
  <c r="AE151" i="9"/>
  <c r="AE158" i="9"/>
  <c r="AE165" i="9"/>
  <c r="AF151" i="9"/>
  <c r="AF158" i="9"/>
  <c r="AF165" i="9"/>
  <c r="AF150" i="9" s="1"/>
  <c r="AG151" i="9"/>
  <c r="AG150" i="9" s="1"/>
  <c r="AG158" i="9"/>
  <c r="AG165" i="9"/>
  <c r="AH151" i="9"/>
  <c r="AH158" i="9"/>
  <c r="AH165" i="9"/>
  <c r="AI151" i="9"/>
  <c r="AI150" i="9" s="1"/>
  <c r="AI158" i="9"/>
  <c r="AI165"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B165" i="9"/>
  <c r="A166" i="9"/>
  <c r="B166" i="9"/>
  <c r="A167" i="9"/>
  <c r="B167" i="9"/>
  <c r="A168" i="9"/>
  <c r="B168" i="9"/>
  <c r="A169" i="9"/>
  <c r="B169" i="9"/>
  <c r="A171" i="9"/>
  <c r="B171" i="9"/>
  <c r="E171" i="9"/>
  <c r="F171" i="9"/>
  <c r="G171" i="9"/>
  <c r="H171" i="9"/>
  <c r="I171" i="9"/>
  <c r="J171" i="9"/>
  <c r="K171" i="9"/>
  <c r="L171" i="9"/>
  <c r="M171" i="9"/>
  <c r="N171" i="9"/>
  <c r="O171" i="9"/>
  <c r="P171" i="9"/>
  <c r="Q171" i="9"/>
  <c r="R171" i="9"/>
  <c r="S171" i="9"/>
  <c r="T171" i="9"/>
  <c r="U171" i="9"/>
  <c r="V171" i="9"/>
  <c r="W171" i="9"/>
  <c r="X171" i="9"/>
  <c r="Y171" i="9"/>
  <c r="Z171" i="9"/>
  <c r="AA171" i="9"/>
  <c r="AB171" i="9"/>
  <c r="AC171" i="9"/>
  <c r="AD171" i="9"/>
  <c r="AE171" i="9"/>
  <c r="AF171" i="9"/>
  <c r="AG171" i="9"/>
  <c r="AH171" i="9"/>
  <c r="AI171" i="9"/>
  <c r="A172" i="9"/>
  <c r="B172" i="9"/>
  <c r="D172" i="9"/>
  <c r="L66" i="17" s="1"/>
  <c r="A173" i="9"/>
  <c r="B173" i="9"/>
  <c r="D173" i="9"/>
  <c r="L67" i="17" s="1"/>
  <c r="A174" i="9"/>
  <c r="B174" i="9"/>
  <c r="D174" i="9"/>
  <c r="L68" i="17" s="1"/>
  <c r="AC2" i="15"/>
  <c r="B8" i="15" s="1"/>
  <c r="AN8" i="15" s="1"/>
  <c r="E145" i="15"/>
  <c r="E146" i="15"/>
  <c r="E147" i="15"/>
  <c r="E148" i="15"/>
  <c r="F145" i="15"/>
  <c r="F146" i="15"/>
  <c r="F147" i="15"/>
  <c r="F148" i="15"/>
  <c r="G145" i="15"/>
  <c r="G146" i="15"/>
  <c r="G147" i="15"/>
  <c r="G148" i="15"/>
  <c r="H145" i="15"/>
  <c r="H146" i="15"/>
  <c r="H147" i="15"/>
  <c r="H148" i="15"/>
  <c r="I145" i="15"/>
  <c r="I146" i="15"/>
  <c r="I147" i="15"/>
  <c r="I148" i="15"/>
  <c r="J145" i="15"/>
  <c r="J146" i="15"/>
  <c r="J147" i="15"/>
  <c r="J148" i="15"/>
  <c r="K145" i="15"/>
  <c r="K146" i="15"/>
  <c r="K147" i="15"/>
  <c r="K148" i="15"/>
  <c r="L145" i="15"/>
  <c r="L146" i="15"/>
  <c r="L147" i="15"/>
  <c r="L148" i="15"/>
  <c r="M145" i="15"/>
  <c r="M146" i="15"/>
  <c r="M147" i="15"/>
  <c r="M148" i="15"/>
  <c r="N145" i="15"/>
  <c r="N146" i="15"/>
  <c r="N147" i="15"/>
  <c r="N148" i="15"/>
  <c r="O145" i="15"/>
  <c r="O146" i="15"/>
  <c r="O147" i="15"/>
  <c r="O148" i="15"/>
  <c r="P145" i="15"/>
  <c r="P146" i="15"/>
  <c r="P147" i="15"/>
  <c r="P148" i="15"/>
  <c r="Q107" i="15"/>
  <c r="Q145" i="15"/>
  <c r="Q146" i="15"/>
  <c r="Q147" i="15"/>
  <c r="Q148" i="15"/>
  <c r="R145" i="15"/>
  <c r="R146" i="15"/>
  <c r="R147" i="15"/>
  <c r="R148" i="15"/>
  <c r="S145" i="15"/>
  <c r="S146" i="15"/>
  <c r="S147" i="15"/>
  <c r="S148" i="15"/>
  <c r="T145" i="15"/>
  <c r="T146" i="15"/>
  <c r="T147" i="15"/>
  <c r="T148" i="15"/>
  <c r="U107" i="15"/>
  <c r="U145" i="15"/>
  <c r="U146" i="15"/>
  <c r="U147" i="15"/>
  <c r="U148" i="15"/>
  <c r="V145" i="15"/>
  <c r="V146" i="15"/>
  <c r="V147" i="15"/>
  <c r="V148" i="15"/>
  <c r="W145" i="15"/>
  <c r="W146" i="15"/>
  <c r="W147" i="15"/>
  <c r="W148" i="15"/>
  <c r="X145" i="15"/>
  <c r="X146" i="15"/>
  <c r="X147" i="15"/>
  <c r="X148" i="15"/>
  <c r="Y145" i="15"/>
  <c r="Y146" i="15"/>
  <c r="Y147" i="15"/>
  <c r="Y148" i="15"/>
  <c r="Y143" i="15" s="1"/>
  <c r="Z145" i="15"/>
  <c r="Z146" i="15"/>
  <c r="Z147" i="15"/>
  <c r="Z148" i="15"/>
  <c r="AA145" i="15"/>
  <c r="AA146" i="15"/>
  <c r="AA147" i="15"/>
  <c r="AA148" i="15"/>
  <c r="AB145" i="15"/>
  <c r="AB146" i="15"/>
  <c r="AB147" i="15"/>
  <c r="AB148" i="15"/>
  <c r="AC145" i="15"/>
  <c r="AC146" i="15"/>
  <c r="AC147" i="15"/>
  <c r="AC148" i="15"/>
  <c r="AC143" i="15" s="1"/>
  <c r="AD145" i="15"/>
  <c r="AD146" i="15"/>
  <c r="AD147" i="15"/>
  <c r="AD148" i="15"/>
  <c r="AE145" i="15"/>
  <c r="AE146" i="15"/>
  <c r="AE147" i="15"/>
  <c r="AE148" i="15"/>
  <c r="AE143" i="15" s="1"/>
  <c r="AF145" i="15"/>
  <c r="AF146" i="15"/>
  <c r="AF147" i="15"/>
  <c r="AF148" i="15"/>
  <c r="AG145" i="15"/>
  <c r="AG146" i="15"/>
  <c r="AG147" i="15"/>
  <c r="AG148" i="15"/>
  <c r="AG143" i="15" s="1"/>
  <c r="AH145" i="15"/>
  <c r="AH146" i="15"/>
  <c r="AH147" i="15"/>
  <c r="AH148" i="15"/>
  <c r="AI145" i="15"/>
  <c r="AI146" i="15"/>
  <c r="AI147" i="15"/>
  <c r="AI148" i="15"/>
  <c r="AI143" i="15" s="1"/>
  <c r="E145" i="13"/>
  <c r="E146" i="13"/>
  <c r="E147" i="13"/>
  <c r="E148" i="13"/>
  <c r="F145" i="13"/>
  <c r="F146" i="13"/>
  <c r="F147" i="13"/>
  <c r="F148" i="13"/>
  <c r="F143" i="13" s="1"/>
  <c r="G145" i="13"/>
  <c r="G146" i="13"/>
  <c r="G147" i="13"/>
  <c r="G148" i="13"/>
  <c r="H145" i="13"/>
  <c r="H146" i="13"/>
  <c r="H147" i="13"/>
  <c r="H148" i="13"/>
  <c r="H143" i="13" s="1"/>
  <c r="I145" i="13"/>
  <c r="I146" i="13"/>
  <c r="I147" i="13"/>
  <c r="I148" i="13"/>
  <c r="J145" i="13"/>
  <c r="J146" i="13"/>
  <c r="J147" i="13"/>
  <c r="J148" i="13"/>
  <c r="J143" i="13" s="1"/>
  <c r="K107" i="13"/>
  <c r="K145" i="13"/>
  <c r="K146" i="13"/>
  <c r="K147" i="13"/>
  <c r="K148" i="13"/>
  <c r="L107" i="13"/>
  <c r="L145" i="13"/>
  <c r="L146" i="13"/>
  <c r="L147" i="13"/>
  <c r="L148" i="13"/>
  <c r="M145" i="13"/>
  <c r="M146" i="13"/>
  <c r="M147" i="13"/>
  <c r="M148" i="13"/>
  <c r="N145" i="13"/>
  <c r="N146" i="13"/>
  <c r="N147" i="13"/>
  <c r="N148" i="13"/>
  <c r="O145" i="13"/>
  <c r="O146" i="13"/>
  <c r="O147" i="13"/>
  <c r="O148" i="13"/>
  <c r="P145" i="13"/>
  <c r="P146" i="13"/>
  <c r="P147" i="13"/>
  <c r="P148" i="13"/>
  <c r="Q145" i="13"/>
  <c r="Q146" i="13"/>
  <c r="Q147" i="13"/>
  <c r="Q148" i="13"/>
  <c r="R145" i="13"/>
  <c r="R146" i="13"/>
  <c r="R147" i="13"/>
  <c r="R148" i="13"/>
  <c r="S145" i="13"/>
  <c r="S146" i="13"/>
  <c r="S147" i="13"/>
  <c r="S148" i="13"/>
  <c r="T145" i="13"/>
  <c r="T146" i="13"/>
  <c r="T147" i="13"/>
  <c r="T148" i="13"/>
  <c r="U145" i="13"/>
  <c r="U146" i="13"/>
  <c r="U147" i="13"/>
  <c r="U148" i="13"/>
  <c r="V145" i="13"/>
  <c r="V146" i="13"/>
  <c r="V147" i="13"/>
  <c r="V148" i="13"/>
  <c r="W107" i="13"/>
  <c r="W145" i="13"/>
  <c r="W146" i="13"/>
  <c r="W147" i="13"/>
  <c r="W148" i="13"/>
  <c r="X145" i="13"/>
  <c r="X146" i="13"/>
  <c r="X147" i="13"/>
  <c r="X148" i="13"/>
  <c r="Y145" i="13"/>
  <c r="Y146" i="13"/>
  <c r="Y147" i="13"/>
  <c r="Y148" i="13"/>
  <c r="Z145" i="13"/>
  <c r="Z146" i="13"/>
  <c r="Z147" i="13"/>
  <c r="Z148" i="13"/>
  <c r="AA107" i="13"/>
  <c r="AA145" i="13"/>
  <c r="AA146" i="13"/>
  <c r="AA147" i="13"/>
  <c r="AA148" i="13"/>
  <c r="AA143" i="13" s="1"/>
  <c r="AB107" i="13"/>
  <c r="AB145" i="13"/>
  <c r="AB146" i="13"/>
  <c r="AB147" i="13"/>
  <c r="AB148" i="13"/>
  <c r="AC145" i="13"/>
  <c r="AC146" i="13"/>
  <c r="AC147" i="13"/>
  <c r="AC148" i="13"/>
  <c r="AD145" i="13"/>
  <c r="AD146" i="13"/>
  <c r="AD147" i="13"/>
  <c r="AD148" i="13"/>
  <c r="AE145" i="13"/>
  <c r="AE146" i="13"/>
  <c r="AE147" i="13"/>
  <c r="AE148" i="13"/>
  <c r="AF145" i="13"/>
  <c r="AF146" i="13"/>
  <c r="AF143" i="13" s="1"/>
  <c r="AF147" i="13"/>
  <c r="AF148" i="13"/>
  <c r="AG145" i="13"/>
  <c r="AG146" i="13"/>
  <c r="AG147" i="13"/>
  <c r="AG148" i="13"/>
  <c r="AH145" i="13"/>
  <c r="AH146" i="13"/>
  <c r="AH147" i="13"/>
  <c r="AH148" i="13"/>
  <c r="AI107" i="13"/>
  <c r="AI145" i="13"/>
  <c r="AI146" i="13"/>
  <c r="AI147" i="13"/>
  <c r="AI148" i="13"/>
  <c r="E107" i="14"/>
  <c r="E145" i="14"/>
  <c r="E146" i="14"/>
  <c r="E147" i="14"/>
  <c r="E148" i="14"/>
  <c r="F145" i="14"/>
  <c r="F146" i="14"/>
  <c r="F147" i="14"/>
  <c r="F148" i="14"/>
  <c r="G145" i="14"/>
  <c r="G146" i="14"/>
  <c r="G147" i="14"/>
  <c r="G148" i="14"/>
  <c r="H145" i="14"/>
  <c r="H146" i="14"/>
  <c r="H147" i="14"/>
  <c r="H148" i="14"/>
  <c r="I145" i="14"/>
  <c r="I146" i="14"/>
  <c r="I147" i="14"/>
  <c r="I148" i="14"/>
  <c r="J145" i="14"/>
  <c r="J146" i="14"/>
  <c r="J147" i="14"/>
  <c r="J148" i="14"/>
  <c r="K145" i="14"/>
  <c r="K146" i="14"/>
  <c r="K147" i="14"/>
  <c r="K148" i="14"/>
  <c r="L145" i="14"/>
  <c r="L146" i="14"/>
  <c r="L147" i="14"/>
  <c r="L148" i="14"/>
  <c r="M145" i="14"/>
  <c r="M146" i="14"/>
  <c r="M147" i="14"/>
  <c r="M148" i="14"/>
  <c r="N145" i="14"/>
  <c r="N146" i="14"/>
  <c r="N147" i="14"/>
  <c r="N148" i="14"/>
  <c r="O145" i="14"/>
  <c r="O146" i="14"/>
  <c r="O147" i="14"/>
  <c r="O148" i="14"/>
  <c r="P107" i="14"/>
  <c r="P145" i="14"/>
  <c r="P146" i="14"/>
  <c r="P147" i="14"/>
  <c r="P148" i="14"/>
  <c r="Q145" i="14"/>
  <c r="Q146" i="14"/>
  <c r="Q147" i="14"/>
  <c r="Q148" i="14"/>
  <c r="Q143" i="14" s="1"/>
  <c r="R145" i="14"/>
  <c r="R146" i="14"/>
  <c r="R147" i="14"/>
  <c r="R148" i="14"/>
  <c r="S145" i="14"/>
  <c r="S146" i="14"/>
  <c r="S147" i="14"/>
  <c r="S148" i="14"/>
  <c r="S143" i="14" s="1"/>
  <c r="T107" i="14"/>
  <c r="T145" i="14"/>
  <c r="T146" i="14"/>
  <c r="T147" i="14"/>
  <c r="T148" i="14"/>
  <c r="U145" i="14"/>
  <c r="U146" i="14"/>
  <c r="U147" i="14"/>
  <c r="U148" i="14"/>
  <c r="V145" i="14"/>
  <c r="V146" i="14"/>
  <c r="V147" i="14"/>
  <c r="V148" i="14"/>
  <c r="W145" i="14"/>
  <c r="W146" i="14"/>
  <c r="W147" i="14"/>
  <c r="W148" i="14"/>
  <c r="X145" i="14"/>
  <c r="X146" i="14"/>
  <c r="X147" i="14"/>
  <c r="X148" i="14"/>
  <c r="Y145" i="14"/>
  <c r="Y146" i="14"/>
  <c r="Y147" i="14"/>
  <c r="Y148" i="14"/>
  <c r="Z145" i="14"/>
  <c r="Z146" i="14"/>
  <c r="Z147" i="14"/>
  <c r="Z148" i="14"/>
  <c r="AA145" i="14"/>
  <c r="AA146" i="14"/>
  <c r="AA147" i="14"/>
  <c r="AA148" i="14"/>
  <c r="AB145" i="14"/>
  <c r="AB146" i="14"/>
  <c r="AB147" i="14"/>
  <c r="AB148" i="14"/>
  <c r="AC107" i="14"/>
  <c r="AC145" i="14"/>
  <c r="AC146" i="14"/>
  <c r="AC147" i="14"/>
  <c r="AC148" i="14"/>
  <c r="AD145" i="14"/>
  <c r="AD146" i="14"/>
  <c r="AD147" i="14"/>
  <c r="AD148" i="14"/>
  <c r="AE145" i="14"/>
  <c r="AE146" i="14"/>
  <c r="AE147" i="14"/>
  <c r="AE148" i="14"/>
  <c r="AF107" i="14"/>
  <c r="AF145" i="14"/>
  <c r="AF146" i="14"/>
  <c r="AF147" i="14"/>
  <c r="AF148" i="14"/>
  <c r="AG145" i="14"/>
  <c r="AG146" i="14"/>
  <c r="AG147" i="14"/>
  <c r="AG148" i="14"/>
  <c r="AH145" i="14"/>
  <c r="AH146" i="14"/>
  <c r="AH147" i="14"/>
  <c r="AH148" i="14"/>
  <c r="AT14" i="15"/>
  <c r="AV14" i="15" s="1"/>
  <c r="AT15" i="15"/>
  <c r="AV15" i="15" s="1"/>
  <c r="AT16" i="15"/>
  <c r="AV16" i="15" s="1"/>
  <c r="AT17" i="15"/>
  <c r="AV17" i="15"/>
  <c r="AT18" i="15"/>
  <c r="AV18" i="15" s="1"/>
  <c r="AT19" i="15"/>
  <c r="AV19" i="15" s="1"/>
  <c r="AT20" i="15"/>
  <c r="AV20" i="15"/>
  <c r="AW20" i="15"/>
  <c r="AW14" i="15"/>
  <c r="AW16" i="15"/>
  <c r="AW17" i="15"/>
  <c r="AW18" i="15"/>
  <c r="AW19" i="15"/>
  <c r="B14" i="15"/>
  <c r="AO14" i="15"/>
  <c r="C14" i="15"/>
  <c r="D14" i="15"/>
  <c r="AL14" i="15"/>
  <c r="AK14" i="15" s="1"/>
  <c r="AP14" i="15"/>
  <c r="AR14" i="15"/>
  <c r="AU14" i="15"/>
  <c r="AY14" i="15"/>
  <c r="BA14" i="15" s="1"/>
  <c r="AZ14" i="15"/>
  <c r="B15" i="15"/>
  <c r="AO15" i="15"/>
  <c r="C15" i="15"/>
  <c r="D15" i="15"/>
  <c r="AL15" i="15"/>
  <c r="AK15" i="15" s="1"/>
  <c r="AN15" i="15"/>
  <c r="AP15" i="15"/>
  <c r="AR15" i="15"/>
  <c r="AY15" i="15"/>
  <c r="BA15" i="15" s="1"/>
  <c r="AZ15" i="15"/>
  <c r="BB15" i="15"/>
  <c r="B16" i="15"/>
  <c r="AO16" i="15"/>
  <c r="C16" i="15"/>
  <c r="D16" i="15"/>
  <c r="AL16" i="15"/>
  <c r="AK16" i="15" s="1"/>
  <c r="AN16" i="15"/>
  <c r="AP16" i="15"/>
  <c r="AR16" i="15"/>
  <c r="AU16" i="15"/>
  <c r="AY16" i="15"/>
  <c r="BA16" i="15" s="1"/>
  <c r="AZ16" i="15"/>
  <c r="B17" i="15"/>
  <c r="AO17" i="15"/>
  <c r="C17" i="15"/>
  <c r="D17" i="15"/>
  <c r="AL17" i="15"/>
  <c r="AK17" i="15" s="1"/>
  <c r="AN17" i="15"/>
  <c r="AP17" i="15"/>
  <c r="AR17" i="15"/>
  <c r="AU17" i="15"/>
  <c r="AY17" i="15"/>
  <c r="BA17" i="15" s="1"/>
  <c r="B18" i="15"/>
  <c r="AO18" i="15"/>
  <c r="C18" i="15"/>
  <c r="D18" i="15"/>
  <c r="AL18" i="15"/>
  <c r="AK18" i="15" s="1"/>
  <c r="AN18" i="15"/>
  <c r="AP18" i="15"/>
  <c r="AR18" i="15"/>
  <c r="AU18" i="15"/>
  <c r="AY18" i="15"/>
  <c r="BA18" i="15"/>
  <c r="B19" i="15"/>
  <c r="AO19" i="15"/>
  <c r="C19" i="15"/>
  <c r="D19" i="15"/>
  <c r="AL19" i="15"/>
  <c r="AK19" i="15" s="1"/>
  <c r="AN19" i="15"/>
  <c r="AP19" i="15"/>
  <c r="AR19" i="15"/>
  <c r="AU19" i="15"/>
  <c r="AY19" i="15"/>
  <c r="BA19" i="15" s="1"/>
  <c r="BB19" i="15"/>
  <c r="B20" i="15"/>
  <c r="AO20" i="15"/>
  <c r="C20" i="15"/>
  <c r="D20" i="15"/>
  <c r="AL20" i="15"/>
  <c r="AK20" i="15"/>
  <c r="AN20" i="15"/>
  <c r="AP20" i="15"/>
  <c r="AR20" i="15"/>
  <c r="AU20" i="15"/>
  <c r="AY20" i="15"/>
  <c r="BA20" i="15" s="1"/>
  <c r="B21" i="15"/>
  <c r="AO21" i="15"/>
  <c r="C21" i="15"/>
  <c r="D21" i="15"/>
  <c r="AL21" i="15"/>
  <c r="AK21" i="15" s="1"/>
  <c r="AN21" i="15"/>
  <c r="AP21" i="15"/>
  <c r="AR21" i="15"/>
  <c r="B22" i="15"/>
  <c r="AO22" i="15"/>
  <c r="C22" i="15"/>
  <c r="D22" i="15"/>
  <c r="AL22" i="15"/>
  <c r="AK22" i="15" s="1"/>
  <c r="AN22" i="15"/>
  <c r="AP22" i="15"/>
  <c r="AR22" i="15"/>
  <c r="B23" i="15"/>
  <c r="AO23" i="15"/>
  <c r="C23" i="15"/>
  <c r="D23" i="15"/>
  <c r="AL23" i="15"/>
  <c r="AK23" i="15" s="1"/>
  <c r="AN23" i="15"/>
  <c r="AP23" i="15"/>
  <c r="AR23" i="15"/>
  <c r="B24" i="15"/>
  <c r="AO24" i="15"/>
  <c r="C24" i="15"/>
  <c r="D24" i="15"/>
  <c r="AL24" i="15"/>
  <c r="AK24" i="15" s="1"/>
  <c r="AP24" i="15"/>
  <c r="AR24" i="15"/>
  <c r="B25" i="15"/>
  <c r="AO25" i="15"/>
  <c r="C25" i="15"/>
  <c r="D25" i="15"/>
  <c r="AL25" i="15"/>
  <c r="AK25" i="15" s="1"/>
  <c r="AP25" i="15"/>
  <c r="AR25" i="15"/>
  <c r="B26" i="15"/>
  <c r="AO26" i="15"/>
  <c r="C26" i="15"/>
  <c r="D26" i="15"/>
  <c r="AL26" i="15"/>
  <c r="AK26" i="15" s="1"/>
  <c r="AN26" i="15"/>
  <c r="AP26" i="15"/>
  <c r="AR26" i="15"/>
  <c r="B27" i="15"/>
  <c r="AO27" i="15"/>
  <c r="C27" i="15"/>
  <c r="D27" i="15"/>
  <c r="AL27" i="15"/>
  <c r="AK27" i="15" s="1"/>
  <c r="AN27" i="15"/>
  <c r="AP27" i="15"/>
  <c r="AR27" i="15"/>
  <c r="B28" i="15"/>
  <c r="AO28" i="15"/>
  <c r="C28" i="15"/>
  <c r="D28" i="15"/>
  <c r="AL28" i="15"/>
  <c r="AK28" i="15" s="1"/>
  <c r="AN28" i="15"/>
  <c r="AP28" i="15"/>
  <c r="AR28" i="15"/>
  <c r="B29" i="15"/>
  <c r="AO29" i="15"/>
  <c r="C29" i="15"/>
  <c r="D29" i="15"/>
  <c r="AL29" i="15"/>
  <c r="AK29" i="15" s="1"/>
  <c r="AN29" i="15"/>
  <c r="AP29" i="15"/>
  <c r="AR29" i="15"/>
  <c r="B30" i="15"/>
  <c r="C30" i="15"/>
  <c r="D30" i="15"/>
  <c r="AL30" i="15"/>
  <c r="AK30" i="15" s="1"/>
  <c r="AN30" i="15"/>
  <c r="AP30" i="15"/>
  <c r="AR30" i="15"/>
  <c r="B31" i="15"/>
  <c r="C31" i="15"/>
  <c r="D31" i="15"/>
  <c r="AL31" i="15"/>
  <c r="AK31" i="15" s="1"/>
  <c r="AN31" i="15"/>
  <c r="AP31" i="15"/>
  <c r="AR31" i="15"/>
  <c r="B32" i="15"/>
  <c r="C32" i="15"/>
  <c r="D32" i="15"/>
  <c r="AL32" i="15"/>
  <c r="AK32" i="15" s="1"/>
  <c r="AN32" i="15"/>
  <c r="AP32" i="15"/>
  <c r="AR32" i="15"/>
  <c r="B33" i="15"/>
  <c r="C33" i="15"/>
  <c r="D33" i="15"/>
  <c r="AL33" i="15"/>
  <c r="AK33" i="15" s="1"/>
  <c r="AN33" i="15"/>
  <c r="AP33" i="15"/>
  <c r="AR33" i="15"/>
  <c r="B34" i="15"/>
  <c r="C34" i="15"/>
  <c r="D34" i="15"/>
  <c r="AL34" i="15"/>
  <c r="AK34" i="15" s="1"/>
  <c r="AN34" i="15"/>
  <c r="AP34" i="15"/>
  <c r="AR34" i="15"/>
  <c r="B35" i="15"/>
  <c r="C35" i="15"/>
  <c r="D35" i="15"/>
  <c r="AL35" i="15"/>
  <c r="AK35" i="15" s="1"/>
  <c r="AN35" i="15"/>
  <c r="AO35" i="15"/>
  <c r="AP35" i="15"/>
  <c r="AR35" i="15"/>
  <c r="B36" i="15"/>
  <c r="C36" i="15"/>
  <c r="D36" i="15"/>
  <c r="AL36" i="15"/>
  <c r="AK36" i="15" s="1"/>
  <c r="AN36" i="15"/>
  <c r="AO36" i="15"/>
  <c r="AP36" i="15"/>
  <c r="AR36" i="15"/>
  <c r="B37" i="15"/>
  <c r="C37" i="15"/>
  <c r="D37" i="15"/>
  <c r="AL37" i="15"/>
  <c r="AK37" i="15" s="1"/>
  <c r="AN37" i="15"/>
  <c r="AO37" i="15"/>
  <c r="AP37" i="15"/>
  <c r="AR37" i="15"/>
  <c r="B38" i="15"/>
  <c r="C38" i="15"/>
  <c r="D38" i="15"/>
  <c r="AL38" i="15"/>
  <c r="AK38" i="15" s="1"/>
  <c r="AN38" i="15"/>
  <c r="AO38" i="15"/>
  <c r="AP38" i="15"/>
  <c r="AR38" i="15"/>
  <c r="B39" i="15"/>
  <c r="C39" i="15"/>
  <c r="D39" i="15"/>
  <c r="AL39" i="15"/>
  <c r="AK39" i="15" s="1"/>
  <c r="AN39" i="15"/>
  <c r="AO39" i="15"/>
  <c r="AP39" i="15"/>
  <c r="AR39" i="15"/>
  <c r="B40" i="15"/>
  <c r="C40" i="15"/>
  <c r="D40" i="15"/>
  <c r="AL40" i="15"/>
  <c r="AK40" i="15"/>
  <c r="AO40" i="15"/>
  <c r="AP40" i="15"/>
  <c r="AR40" i="15"/>
  <c r="B41" i="15"/>
  <c r="C41" i="15"/>
  <c r="D41" i="15"/>
  <c r="AL41" i="15"/>
  <c r="AK41" i="15" s="1"/>
  <c r="AO41" i="15"/>
  <c r="AP41" i="15"/>
  <c r="AR41" i="15"/>
  <c r="B42" i="15"/>
  <c r="C42" i="15"/>
  <c r="D42" i="15"/>
  <c r="AL42" i="15"/>
  <c r="AK42" i="15" s="1"/>
  <c r="AN42" i="15"/>
  <c r="AO42" i="15"/>
  <c r="AP42" i="15"/>
  <c r="AR42" i="15"/>
  <c r="B43" i="15"/>
  <c r="C43" i="15"/>
  <c r="D43" i="15"/>
  <c r="AL43" i="15"/>
  <c r="AK43" i="15" s="1"/>
  <c r="AN43" i="15"/>
  <c r="AO43" i="15"/>
  <c r="AP43" i="15"/>
  <c r="AR43" i="15"/>
  <c r="B44" i="15"/>
  <c r="C44" i="15"/>
  <c r="D44" i="15"/>
  <c r="AL44" i="15"/>
  <c r="AK44" i="15" s="1"/>
  <c r="AN44" i="15"/>
  <c r="AO44" i="15"/>
  <c r="AP44" i="15"/>
  <c r="AR44" i="15"/>
  <c r="B45" i="15"/>
  <c r="C45" i="15"/>
  <c r="D45" i="15"/>
  <c r="AL45" i="15"/>
  <c r="AK45" i="15" s="1"/>
  <c r="AN45" i="15"/>
  <c r="AO45" i="15"/>
  <c r="AP45" i="15"/>
  <c r="AR45" i="15"/>
  <c r="B46" i="15"/>
  <c r="C46" i="15"/>
  <c r="D46" i="15"/>
  <c r="AL46" i="15"/>
  <c r="AK46" i="15" s="1"/>
  <c r="AN46" i="15"/>
  <c r="AO46" i="15"/>
  <c r="AP46" i="15"/>
  <c r="AR46" i="15"/>
  <c r="B47" i="15"/>
  <c r="C47" i="15"/>
  <c r="D47" i="15"/>
  <c r="AL47" i="15"/>
  <c r="AK47" i="15" s="1"/>
  <c r="AN47" i="15"/>
  <c r="AO47" i="15"/>
  <c r="AP47" i="15"/>
  <c r="AR47" i="15"/>
  <c r="B48" i="15"/>
  <c r="C48" i="15"/>
  <c r="D48" i="15"/>
  <c r="AL48" i="15"/>
  <c r="AK48" i="15" s="1"/>
  <c r="AN48" i="15"/>
  <c r="AO48" i="15"/>
  <c r="AP48" i="15"/>
  <c r="AR48" i="15"/>
  <c r="B49" i="15"/>
  <c r="C49" i="15"/>
  <c r="D49" i="15"/>
  <c r="AL49" i="15"/>
  <c r="AK49" i="15"/>
  <c r="AN49" i="15"/>
  <c r="AO49" i="15"/>
  <c r="AP49" i="15"/>
  <c r="AR49" i="15"/>
  <c r="B50" i="15"/>
  <c r="C50" i="15"/>
  <c r="D50" i="15"/>
  <c r="AL50" i="15"/>
  <c r="AK50" i="15" s="1"/>
  <c r="AN50" i="15"/>
  <c r="AO50" i="15"/>
  <c r="AP50" i="15"/>
  <c r="AR50" i="15"/>
  <c r="B51" i="15"/>
  <c r="C51" i="15"/>
  <c r="D51" i="15"/>
  <c r="AL51" i="15"/>
  <c r="AK51" i="15" s="1"/>
  <c r="AN51" i="15"/>
  <c r="AP51" i="15"/>
  <c r="AR51" i="15"/>
  <c r="B52" i="15"/>
  <c r="C52" i="15"/>
  <c r="D52" i="15"/>
  <c r="AL52" i="15"/>
  <c r="AK52" i="15" s="1"/>
  <c r="AP52" i="15"/>
  <c r="AR52" i="15"/>
  <c r="B53" i="15"/>
  <c r="C53" i="15"/>
  <c r="D53" i="15"/>
  <c r="AL53" i="15"/>
  <c r="AK53" i="15" s="1"/>
  <c r="AN53" i="15"/>
  <c r="AP53" i="15"/>
  <c r="AR53" i="15"/>
  <c r="B54" i="15"/>
  <c r="C54" i="15"/>
  <c r="D54" i="15"/>
  <c r="AL54" i="15"/>
  <c r="AK54" i="15" s="1"/>
  <c r="AP54" i="15"/>
  <c r="AR54" i="15"/>
  <c r="B55" i="15"/>
  <c r="C55" i="15"/>
  <c r="D55" i="15"/>
  <c r="AL55" i="15"/>
  <c r="AK55" i="15" s="1"/>
  <c r="AN55" i="15"/>
  <c r="AP55" i="15"/>
  <c r="AR55" i="15"/>
  <c r="B56" i="15"/>
  <c r="C56" i="15"/>
  <c r="D56" i="15"/>
  <c r="AL56" i="15"/>
  <c r="AK56" i="15" s="1"/>
  <c r="AP56" i="15"/>
  <c r="AR56" i="15"/>
  <c r="B57" i="15"/>
  <c r="C57" i="15"/>
  <c r="D57" i="15"/>
  <c r="AL57" i="15"/>
  <c r="AK57" i="15" s="1"/>
  <c r="AP57" i="15"/>
  <c r="AR57" i="15"/>
  <c r="B58" i="15"/>
  <c r="C58" i="15"/>
  <c r="D58" i="15"/>
  <c r="AL58" i="15"/>
  <c r="AK58" i="15" s="1"/>
  <c r="AP58" i="15"/>
  <c r="AR58" i="15"/>
  <c r="B59" i="15"/>
  <c r="C59" i="15"/>
  <c r="D59" i="15"/>
  <c r="AL59" i="15"/>
  <c r="AK59" i="15" s="1"/>
  <c r="AN59" i="15"/>
  <c r="AP59" i="15"/>
  <c r="AR59" i="15"/>
  <c r="B60" i="15"/>
  <c r="C60" i="15"/>
  <c r="D60" i="15"/>
  <c r="AL60" i="15"/>
  <c r="AK60" i="15" s="1"/>
  <c r="AP60" i="15"/>
  <c r="AR60" i="15"/>
  <c r="B61" i="15"/>
  <c r="C61" i="15"/>
  <c r="D61" i="15"/>
  <c r="AL61" i="15"/>
  <c r="AK61" i="15" s="1"/>
  <c r="AN61" i="15"/>
  <c r="AP61" i="15"/>
  <c r="AR61" i="15"/>
  <c r="B62" i="15"/>
  <c r="C62" i="15"/>
  <c r="D62" i="15"/>
  <c r="AL62" i="15"/>
  <c r="AK62" i="15" s="1"/>
  <c r="AP62" i="15"/>
  <c r="AR62" i="15"/>
  <c r="B63" i="15"/>
  <c r="C63" i="15"/>
  <c r="D63" i="15"/>
  <c r="AL63" i="15"/>
  <c r="AK63" i="15" s="1"/>
  <c r="AN63" i="15"/>
  <c r="AP63" i="15"/>
  <c r="AR63" i="15"/>
  <c r="B64" i="15"/>
  <c r="C64" i="15"/>
  <c r="D64" i="15"/>
  <c r="AL64" i="15"/>
  <c r="AK64" i="15" s="1"/>
  <c r="AP64" i="15"/>
  <c r="AR64" i="15"/>
  <c r="B65" i="15"/>
  <c r="C65" i="15"/>
  <c r="D65" i="15"/>
  <c r="AL65" i="15"/>
  <c r="AK65" i="15" s="1"/>
  <c r="AN65" i="15"/>
  <c r="AP65" i="15"/>
  <c r="AR65" i="15"/>
  <c r="B66" i="15"/>
  <c r="C66" i="15"/>
  <c r="D66" i="15"/>
  <c r="AL66" i="15"/>
  <c r="AK66" i="15" s="1"/>
  <c r="AP66" i="15"/>
  <c r="AR66" i="15"/>
  <c r="B67" i="15"/>
  <c r="C67" i="15"/>
  <c r="D67" i="15"/>
  <c r="AL67" i="15"/>
  <c r="AK67" i="15" s="1"/>
  <c r="AN67" i="15"/>
  <c r="AP67" i="15"/>
  <c r="AR67" i="15"/>
  <c r="B68" i="15"/>
  <c r="C68" i="15"/>
  <c r="D68" i="15"/>
  <c r="AL68" i="15"/>
  <c r="AK68" i="15" s="1"/>
  <c r="AP68" i="15"/>
  <c r="AR68" i="15"/>
  <c r="B69" i="15"/>
  <c r="C69" i="15"/>
  <c r="D69" i="15"/>
  <c r="AL69" i="15"/>
  <c r="AK69" i="15" s="1"/>
  <c r="AN69" i="15"/>
  <c r="AP69" i="15"/>
  <c r="AR69" i="15"/>
  <c r="B70" i="15"/>
  <c r="C70" i="15"/>
  <c r="D70" i="15"/>
  <c r="AL70" i="15"/>
  <c r="AK70" i="15" s="1"/>
  <c r="AP70" i="15"/>
  <c r="AR70" i="15"/>
  <c r="B71" i="15"/>
  <c r="C71" i="15"/>
  <c r="D71" i="15"/>
  <c r="AL71" i="15"/>
  <c r="AK71" i="15" s="1"/>
  <c r="AN71" i="15"/>
  <c r="AP71" i="15"/>
  <c r="AR71" i="15"/>
  <c r="B72" i="15"/>
  <c r="C72" i="15"/>
  <c r="D72" i="15"/>
  <c r="AL72" i="15"/>
  <c r="AK72" i="15" s="1"/>
  <c r="AP72" i="15"/>
  <c r="AR72" i="15"/>
  <c r="B73" i="15"/>
  <c r="C73" i="15"/>
  <c r="D73" i="15"/>
  <c r="AL73" i="15"/>
  <c r="AK73" i="15" s="1"/>
  <c r="AP73" i="15"/>
  <c r="AR73" i="15"/>
  <c r="B74" i="15"/>
  <c r="C74" i="15"/>
  <c r="D74" i="15"/>
  <c r="AL74" i="15"/>
  <c r="AK74" i="15" s="1"/>
  <c r="AN74" i="15"/>
  <c r="AO74" i="15"/>
  <c r="AP74" i="15"/>
  <c r="AR74" i="15"/>
  <c r="B75" i="15"/>
  <c r="C75" i="15"/>
  <c r="D75" i="15"/>
  <c r="AL75" i="15"/>
  <c r="AK75" i="15" s="1"/>
  <c r="AN75" i="15"/>
  <c r="AO75" i="15"/>
  <c r="AP75" i="15"/>
  <c r="AR75" i="15"/>
  <c r="B76" i="15"/>
  <c r="C76" i="15"/>
  <c r="D76" i="15"/>
  <c r="AL76" i="15"/>
  <c r="AK76" i="15" s="1"/>
  <c r="AN76" i="15"/>
  <c r="AO76" i="15"/>
  <c r="AP76" i="15"/>
  <c r="AR76" i="15"/>
  <c r="B77" i="15"/>
  <c r="C77" i="15"/>
  <c r="D77" i="15"/>
  <c r="AL77" i="15"/>
  <c r="AK77" i="15" s="1"/>
  <c r="AN77" i="15"/>
  <c r="AO77" i="15"/>
  <c r="AP77" i="15"/>
  <c r="AR77" i="15"/>
  <c r="B78" i="15"/>
  <c r="C78" i="15"/>
  <c r="D78" i="15"/>
  <c r="AL78" i="15"/>
  <c r="AK78" i="15" s="1"/>
  <c r="AN78" i="15"/>
  <c r="AO78" i="15"/>
  <c r="AP78" i="15"/>
  <c r="AR78" i="15"/>
  <c r="B79" i="15"/>
  <c r="C79" i="15"/>
  <c r="D79" i="15"/>
  <c r="AL79" i="15"/>
  <c r="AK79" i="15" s="1"/>
  <c r="AN79" i="15"/>
  <c r="AO79" i="15"/>
  <c r="AP79" i="15"/>
  <c r="AR79" i="15"/>
  <c r="B80" i="15"/>
  <c r="C80" i="15"/>
  <c r="D80" i="15"/>
  <c r="AL80" i="15"/>
  <c r="AK80" i="15" s="1"/>
  <c r="AN80" i="15"/>
  <c r="AO80" i="15"/>
  <c r="AP80" i="15"/>
  <c r="AR80" i="15"/>
  <c r="B81" i="15"/>
  <c r="C81" i="15"/>
  <c r="D81" i="15"/>
  <c r="AL81" i="15"/>
  <c r="AK81" i="15" s="1"/>
  <c r="AN81" i="15"/>
  <c r="AO81" i="15"/>
  <c r="AP81" i="15"/>
  <c r="AR81" i="15"/>
  <c r="B82" i="15"/>
  <c r="C82" i="15"/>
  <c r="D82" i="15"/>
  <c r="AL82" i="15"/>
  <c r="AK82" i="15" s="1"/>
  <c r="AN82" i="15"/>
  <c r="AO82" i="15"/>
  <c r="AP82" i="15"/>
  <c r="AR82" i="15"/>
  <c r="B83" i="15"/>
  <c r="C83" i="15"/>
  <c r="D83" i="15"/>
  <c r="AL83" i="15"/>
  <c r="AK83" i="15" s="1"/>
  <c r="AN83" i="15"/>
  <c r="AO83" i="15"/>
  <c r="AP83" i="15"/>
  <c r="AR83" i="15"/>
  <c r="B84" i="15"/>
  <c r="C84" i="15"/>
  <c r="D84" i="15"/>
  <c r="AL84" i="15"/>
  <c r="AK84" i="15" s="1"/>
  <c r="AN84" i="15"/>
  <c r="AO84" i="15"/>
  <c r="AP84" i="15"/>
  <c r="AR84" i="15"/>
  <c r="B85" i="15"/>
  <c r="C85" i="15"/>
  <c r="D85" i="15"/>
  <c r="AL85" i="15"/>
  <c r="AK85" i="15" s="1"/>
  <c r="AN85" i="15"/>
  <c r="AO85" i="15"/>
  <c r="AP85" i="15"/>
  <c r="AR85" i="15"/>
  <c r="B86" i="15"/>
  <c r="C86" i="15"/>
  <c r="D86" i="15"/>
  <c r="AL86" i="15"/>
  <c r="AK86" i="15" s="1"/>
  <c r="AN86" i="15"/>
  <c r="AO86" i="15"/>
  <c r="AP86" i="15"/>
  <c r="AR86" i="15"/>
  <c r="B87" i="15"/>
  <c r="C87" i="15"/>
  <c r="D87" i="15"/>
  <c r="AL87" i="15"/>
  <c r="AK87" i="15" s="1"/>
  <c r="AN87" i="15"/>
  <c r="AO87" i="15"/>
  <c r="AP87" i="15"/>
  <c r="AR87" i="15"/>
  <c r="B88" i="15"/>
  <c r="C88" i="15"/>
  <c r="D88" i="15"/>
  <c r="AL88" i="15"/>
  <c r="AK88" i="15" s="1"/>
  <c r="AO88" i="15"/>
  <c r="AP88" i="15"/>
  <c r="AR88" i="15"/>
  <c r="B89" i="15"/>
  <c r="C89" i="15"/>
  <c r="D89" i="15"/>
  <c r="AL89" i="15"/>
  <c r="AK89" i="15" s="1"/>
  <c r="AO89" i="15"/>
  <c r="AP89" i="15"/>
  <c r="AR89" i="15"/>
  <c r="B90" i="15"/>
  <c r="C90" i="15"/>
  <c r="D90" i="15"/>
  <c r="AL90" i="15"/>
  <c r="AK90" i="15" s="1"/>
  <c r="AN90" i="15"/>
  <c r="AO90" i="15"/>
  <c r="AP90" i="15"/>
  <c r="AR90" i="15"/>
  <c r="B91" i="15"/>
  <c r="C91" i="15"/>
  <c r="D91" i="15"/>
  <c r="AL91" i="15"/>
  <c r="AK91" i="15"/>
  <c r="AN91" i="15"/>
  <c r="AO91" i="15"/>
  <c r="AP91" i="15"/>
  <c r="AR91" i="15"/>
  <c r="B92" i="15"/>
  <c r="C92" i="15"/>
  <c r="D92" i="15"/>
  <c r="AL92" i="15"/>
  <c r="AK92" i="15"/>
  <c r="AN92" i="15"/>
  <c r="AO92" i="15"/>
  <c r="AP92" i="15"/>
  <c r="AR92" i="15"/>
  <c r="B93" i="15"/>
  <c r="C93" i="15"/>
  <c r="D93" i="15"/>
  <c r="AL93" i="15"/>
  <c r="AK93" i="15" s="1"/>
  <c r="AN93" i="15"/>
  <c r="AO93" i="15"/>
  <c r="AP93" i="15"/>
  <c r="AR93" i="15"/>
  <c r="B94" i="15"/>
  <c r="C94" i="15"/>
  <c r="D94" i="15"/>
  <c r="AL94" i="15"/>
  <c r="AK94" i="15" s="1"/>
  <c r="AN94" i="15"/>
  <c r="AO94" i="15"/>
  <c r="AP94" i="15"/>
  <c r="AR94" i="15"/>
  <c r="B95" i="15"/>
  <c r="C95" i="15"/>
  <c r="D95" i="15"/>
  <c r="AL95" i="15"/>
  <c r="AK95" i="15" s="1"/>
  <c r="AN95" i="15"/>
  <c r="AO95" i="15"/>
  <c r="AP95" i="15"/>
  <c r="AR95" i="15"/>
  <c r="B96" i="15"/>
  <c r="C96" i="15"/>
  <c r="D96" i="15"/>
  <c r="AL96" i="15"/>
  <c r="AK96" i="15" s="1"/>
  <c r="AN96" i="15"/>
  <c r="AO96" i="15"/>
  <c r="AP96" i="15"/>
  <c r="AR96" i="15"/>
  <c r="B97" i="15"/>
  <c r="C97" i="15"/>
  <c r="D97" i="15"/>
  <c r="AL97" i="15"/>
  <c r="AK97" i="15" s="1"/>
  <c r="AN97" i="15"/>
  <c r="AO97" i="15"/>
  <c r="AP97" i="15"/>
  <c r="AR97" i="15"/>
  <c r="B98" i="15"/>
  <c r="C98" i="15"/>
  <c r="D98" i="15"/>
  <c r="AL98" i="15"/>
  <c r="AK98" i="15" s="1"/>
  <c r="AN98" i="15"/>
  <c r="AO98" i="15"/>
  <c r="AP98" i="15"/>
  <c r="AR98" i="15"/>
  <c r="B99" i="15"/>
  <c r="C99" i="15"/>
  <c r="D99" i="15"/>
  <c r="AL99" i="15"/>
  <c r="AK99" i="15" s="1"/>
  <c r="AN99" i="15"/>
  <c r="AO99" i="15"/>
  <c r="AP99" i="15"/>
  <c r="AR99" i="15"/>
  <c r="B100" i="15"/>
  <c r="C100" i="15"/>
  <c r="D100" i="15"/>
  <c r="AL100" i="15"/>
  <c r="AK100" i="15" s="1"/>
  <c r="AN100" i="15"/>
  <c r="AO100" i="15"/>
  <c r="AP100" i="15"/>
  <c r="AR100" i="15"/>
  <c r="B101" i="15"/>
  <c r="C101" i="15"/>
  <c r="D101" i="15"/>
  <c r="AL101" i="15"/>
  <c r="AK101" i="15" s="1"/>
  <c r="AN101" i="15"/>
  <c r="AO101" i="15"/>
  <c r="AP101" i="15"/>
  <c r="AR101" i="15"/>
  <c r="B102" i="15"/>
  <c r="C102" i="15"/>
  <c r="D102" i="15"/>
  <c r="AL102" i="15"/>
  <c r="AK102" i="15" s="1"/>
  <c r="AO102" i="15"/>
  <c r="AP102" i="15"/>
  <c r="AR102" i="15"/>
  <c r="B103" i="15"/>
  <c r="C103" i="15"/>
  <c r="D103" i="15"/>
  <c r="AL103" i="15"/>
  <c r="AK103" i="15" s="1"/>
  <c r="AN103" i="15"/>
  <c r="AO103" i="15"/>
  <c r="AP103" i="15"/>
  <c r="AR103" i="15"/>
  <c r="D104" i="15"/>
  <c r="B109" i="15"/>
  <c r="A110" i="15"/>
  <c r="B110" i="15"/>
  <c r="A111" i="15"/>
  <c r="B111" i="15"/>
  <c r="A112" i="15"/>
  <c r="B112" i="15"/>
  <c r="A113" i="15"/>
  <c r="B113" i="15"/>
  <c r="A114" i="15"/>
  <c r="B114" i="15"/>
  <c r="A115" i="15"/>
  <c r="B115" i="15"/>
  <c r="A116" i="15"/>
  <c r="B116" i="15"/>
  <c r="A117" i="15"/>
  <c r="B117" i="15"/>
  <c r="A118" i="15"/>
  <c r="B118" i="15"/>
  <c r="A119" i="15"/>
  <c r="B119" i="15"/>
  <c r="A120" i="15"/>
  <c r="B120" i="15"/>
  <c r="A121" i="15"/>
  <c r="B121" i="15"/>
  <c r="A122" i="15"/>
  <c r="B122" i="15"/>
  <c r="A123" i="15"/>
  <c r="B123" i="15"/>
  <c r="A124" i="15"/>
  <c r="B124" i="15"/>
  <c r="A125" i="15"/>
  <c r="B125" i="15"/>
  <c r="A126" i="15"/>
  <c r="B126" i="15"/>
  <c r="A127" i="15"/>
  <c r="B127" i="15"/>
  <c r="A128" i="15"/>
  <c r="B128" i="15"/>
  <c r="A129" i="15"/>
  <c r="B129" i="15"/>
  <c r="A130" i="15"/>
  <c r="B130" i="15"/>
  <c r="A131" i="15"/>
  <c r="B131" i="15"/>
  <c r="A132" i="15"/>
  <c r="B132" i="15"/>
  <c r="A133" i="15"/>
  <c r="B133" i="15"/>
  <c r="A134" i="15"/>
  <c r="B134" i="15"/>
  <c r="A135" i="15"/>
  <c r="B135" i="15"/>
  <c r="B136" i="15"/>
  <c r="A137" i="15"/>
  <c r="B137" i="15"/>
  <c r="A138" i="15"/>
  <c r="B138" i="15"/>
  <c r="A139" i="15"/>
  <c r="B139" i="15"/>
  <c r="A140" i="15"/>
  <c r="B140" i="15"/>
  <c r="A141" i="15"/>
  <c r="B141" i="15"/>
  <c r="E151" i="15"/>
  <c r="E158" i="15"/>
  <c r="E165" i="15"/>
  <c r="F151" i="15"/>
  <c r="F158" i="15"/>
  <c r="F165" i="15"/>
  <c r="G151" i="15"/>
  <c r="G158" i="15"/>
  <c r="G165" i="15"/>
  <c r="H151" i="15"/>
  <c r="H158" i="15"/>
  <c r="H150" i="15" s="1"/>
  <c r="H165" i="15"/>
  <c r="I151" i="15"/>
  <c r="I158" i="15"/>
  <c r="I165" i="15"/>
  <c r="J151" i="15"/>
  <c r="J158" i="15"/>
  <c r="J165" i="15"/>
  <c r="K151" i="15"/>
  <c r="K158" i="15"/>
  <c r="K165" i="15"/>
  <c r="L151" i="15"/>
  <c r="L158" i="15"/>
  <c r="L165" i="15"/>
  <c r="M151" i="15"/>
  <c r="M158" i="15"/>
  <c r="M150" i="15"/>
  <c r="M165" i="15"/>
  <c r="N151" i="15"/>
  <c r="N158" i="15"/>
  <c r="N165" i="15"/>
  <c r="O151" i="15"/>
  <c r="O158" i="15"/>
  <c r="O165" i="15"/>
  <c r="P151" i="15"/>
  <c r="P158" i="15"/>
  <c r="P165" i="15"/>
  <c r="Q151" i="15"/>
  <c r="Q158" i="15"/>
  <c r="Q165" i="15"/>
  <c r="R151" i="15"/>
  <c r="R158" i="15"/>
  <c r="R165" i="15"/>
  <c r="R150" i="15" s="1"/>
  <c r="S151" i="15"/>
  <c r="S158" i="15"/>
  <c r="S165" i="15"/>
  <c r="T151" i="15"/>
  <c r="T158" i="15"/>
  <c r="T165" i="15"/>
  <c r="U151" i="15"/>
  <c r="U158" i="15"/>
  <c r="U165" i="15"/>
  <c r="V151" i="15"/>
  <c r="V158" i="15"/>
  <c r="V165" i="15"/>
  <c r="W151" i="15"/>
  <c r="W158" i="15"/>
  <c r="W165" i="15"/>
  <c r="X151" i="15"/>
  <c r="X158" i="15"/>
  <c r="X150" i="15" s="1"/>
  <c r="X165" i="15"/>
  <c r="Y151" i="15"/>
  <c r="Y158" i="15"/>
  <c r="Y165" i="15"/>
  <c r="Z151" i="15"/>
  <c r="Z158" i="15"/>
  <c r="Z165" i="15"/>
  <c r="AA151" i="15"/>
  <c r="AA158" i="15"/>
  <c r="AA165" i="15"/>
  <c r="AB151" i="15"/>
  <c r="AB158" i="15"/>
  <c r="AB165" i="15"/>
  <c r="AC151" i="15"/>
  <c r="AC158" i="15"/>
  <c r="AC150" i="15"/>
  <c r="AC165" i="15"/>
  <c r="AD151" i="15"/>
  <c r="AD158" i="15"/>
  <c r="AD165" i="15"/>
  <c r="AE151" i="15"/>
  <c r="AE158" i="15"/>
  <c r="AE165" i="15"/>
  <c r="AF151" i="15"/>
  <c r="AF158" i="15"/>
  <c r="AF165" i="15"/>
  <c r="AG151" i="15"/>
  <c r="AG158" i="15"/>
  <c r="AG165" i="15"/>
  <c r="AH151" i="15"/>
  <c r="AH150" i="15" s="1"/>
  <c r="AH158" i="15"/>
  <c r="AH165" i="15"/>
  <c r="AI151" i="15"/>
  <c r="AI158" i="15"/>
  <c r="AI165" i="15"/>
  <c r="B151" i="15"/>
  <c r="A152" i="15"/>
  <c r="B152" i="15"/>
  <c r="A153" i="15"/>
  <c r="B153" i="15"/>
  <c r="A154" i="15"/>
  <c r="B154" i="15"/>
  <c r="A155" i="15"/>
  <c r="B155" i="15"/>
  <c r="A156" i="15"/>
  <c r="B156" i="15"/>
  <c r="A157" i="15"/>
  <c r="B157" i="15"/>
  <c r="A158" i="15"/>
  <c r="B158" i="15"/>
  <c r="A159" i="15"/>
  <c r="B159" i="15"/>
  <c r="A160" i="15"/>
  <c r="B160" i="15"/>
  <c r="A161" i="15"/>
  <c r="B161" i="15"/>
  <c r="A162" i="15"/>
  <c r="B162" i="15"/>
  <c r="A163" i="15"/>
  <c r="B163" i="15"/>
  <c r="A164" i="15"/>
  <c r="B164" i="15"/>
  <c r="A165" i="15"/>
  <c r="B165" i="15"/>
  <c r="A166" i="15"/>
  <c r="B166" i="15"/>
  <c r="A167" i="15"/>
  <c r="B167" i="15"/>
  <c r="A168" i="15"/>
  <c r="B168" i="15"/>
  <c r="A169" i="15"/>
  <c r="B169" i="15"/>
  <c r="A171" i="15"/>
  <c r="B171" i="15"/>
  <c r="A172" i="15"/>
  <c r="B172" i="15"/>
  <c r="A173" i="15"/>
  <c r="B173" i="15"/>
  <c r="A174" i="15"/>
  <c r="B174" i="15"/>
  <c r="AC2" i="14"/>
  <c r="B8" i="14" s="1"/>
  <c r="AN8" i="14"/>
  <c r="AP8" i="14" s="1"/>
  <c r="AT14" i="14"/>
  <c r="AV14" i="14" s="1"/>
  <c r="AT15" i="14"/>
  <c r="AV15" i="14" s="1"/>
  <c r="AT16" i="14"/>
  <c r="AV16" i="14" s="1"/>
  <c r="AT17" i="14"/>
  <c r="AV17" i="14" s="1"/>
  <c r="AT18" i="14"/>
  <c r="AV18" i="14" s="1"/>
  <c r="AW18" i="14"/>
  <c r="AT19" i="14"/>
  <c r="AV19" i="14" s="1"/>
  <c r="AW19" i="14"/>
  <c r="AT20" i="14"/>
  <c r="AV20" i="14"/>
  <c r="AW20" i="14"/>
  <c r="AW14" i="14"/>
  <c r="AW16" i="14"/>
  <c r="AW17" i="14"/>
  <c r="B14" i="14"/>
  <c r="AO14" i="14"/>
  <c r="C14" i="14"/>
  <c r="D14" i="14"/>
  <c r="AL14" i="14"/>
  <c r="AK14" i="14" s="1"/>
  <c r="AN14" i="14"/>
  <c r="AP14" i="14"/>
  <c r="AR14" i="14"/>
  <c r="AU14" i="14"/>
  <c r="AY14" i="14"/>
  <c r="BA14" i="14"/>
  <c r="B15" i="14"/>
  <c r="AO15" i="14"/>
  <c r="C15" i="14"/>
  <c r="D15" i="14"/>
  <c r="AL15" i="14"/>
  <c r="AK15" i="14" s="1"/>
  <c r="AN15" i="14"/>
  <c r="AP15" i="14"/>
  <c r="AR15" i="14"/>
  <c r="AY15" i="14"/>
  <c r="BA15" i="14" s="1"/>
  <c r="AZ15" i="14"/>
  <c r="BB15" i="14"/>
  <c r="B16" i="14"/>
  <c r="AO16" i="14"/>
  <c r="C16" i="14"/>
  <c r="D16" i="14"/>
  <c r="AL16" i="14"/>
  <c r="AK16" i="14" s="1"/>
  <c r="AN16" i="14"/>
  <c r="AP16" i="14"/>
  <c r="AR16" i="14"/>
  <c r="AU16" i="14"/>
  <c r="AY16" i="14"/>
  <c r="BA16" i="14" s="1"/>
  <c r="B17" i="14"/>
  <c r="AO17" i="14"/>
  <c r="C17" i="14"/>
  <c r="D17" i="14"/>
  <c r="AL17" i="14"/>
  <c r="AK17" i="14" s="1"/>
  <c r="AN17" i="14"/>
  <c r="AP17" i="14"/>
  <c r="AR17" i="14"/>
  <c r="AU17" i="14"/>
  <c r="AY17" i="14"/>
  <c r="BA17" i="14" s="1"/>
  <c r="B18" i="14"/>
  <c r="AO18" i="14"/>
  <c r="C18" i="14"/>
  <c r="D18" i="14"/>
  <c r="AL18" i="14"/>
  <c r="AK18" i="14" s="1"/>
  <c r="AN18" i="14"/>
  <c r="AP18" i="14"/>
  <c r="AR18" i="14"/>
  <c r="AU18" i="14"/>
  <c r="AY18" i="14"/>
  <c r="BA18" i="14" s="1"/>
  <c r="B19" i="14"/>
  <c r="AO19" i="14"/>
  <c r="C19" i="14"/>
  <c r="D19" i="14"/>
  <c r="AL19" i="14"/>
  <c r="AK19" i="14" s="1"/>
  <c r="AN19" i="14"/>
  <c r="AP19" i="14"/>
  <c r="AR19" i="14"/>
  <c r="AU19" i="14"/>
  <c r="AY19" i="14"/>
  <c r="BA19" i="14" s="1"/>
  <c r="B20" i="14"/>
  <c r="AO20" i="14"/>
  <c r="C20" i="14"/>
  <c r="D20" i="14"/>
  <c r="AL20" i="14"/>
  <c r="AK20" i="14" s="1"/>
  <c r="AN20" i="14"/>
  <c r="AP20" i="14"/>
  <c r="AR20" i="14"/>
  <c r="AU20" i="14"/>
  <c r="AY20" i="14"/>
  <c r="BA20" i="14" s="1"/>
  <c r="AZ20" i="14"/>
  <c r="B21" i="14"/>
  <c r="AO21" i="14"/>
  <c r="C21" i="14"/>
  <c r="D21" i="14"/>
  <c r="AL21" i="14"/>
  <c r="AK21" i="14" s="1"/>
  <c r="AN21" i="14"/>
  <c r="AP21" i="14"/>
  <c r="AR21" i="14"/>
  <c r="B22" i="14"/>
  <c r="AO22" i="14"/>
  <c r="C22" i="14"/>
  <c r="D22" i="14"/>
  <c r="AL22" i="14"/>
  <c r="AK22" i="14" s="1"/>
  <c r="AN22" i="14"/>
  <c r="AP22" i="14"/>
  <c r="AR22" i="14"/>
  <c r="B23" i="14"/>
  <c r="AO23" i="14"/>
  <c r="C23" i="14"/>
  <c r="D23" i="14"/>
  <c r="AL23" i="14"/>
  <c r="AK23" i="14" s="1"/>
  <c r="AN23" i="14"/>
  <c r="AP23" i="14"/>
  <c r="AR23" i="14"/>
  <c r="B24" i="14"/>
  <c r="AO24" i="14"/>
  <c r="C24" i="14"/>
  <c r="D24" i="14"/>
  <c r="AL24" i="14"/>
  <c r="AK24" i="14" s="1"/>
  <c r="AP24" i="14"/>
  <c r="AR24" i="14"/>
  <c r="B25" i="14"/>
  <c r="AO25" i="14"/>
  <c r="C25" i="14"/>
  <c r="D25" i="14"/>
  <c r="AL25" i="14"/>
  <c r="AK25" i="14" s="1"/>
  <c r="AP25" i="14"/>
  <c r="AR25" i="14"/>
  <c r="B26" i="14"/>
  <c r="AO26" i="14"/>
  <c r="C26" i="14"/>
  <c r="D26" i="14"/>
  <c r="AL26" i="14"/>
  <c r="AK26" i="14" s="1"/>
  <c r="AN26" i="14"/>
  <c r="AP26" i="14"/>
  <c r="AR26" i="14"/>
  <c r="B27" i="14"/>
  <c r="AO27" i="14"/>
  <c r="C27" i="14"/>
  <c r="D27" i="14"/>
  <c r="AL27" i="14"/>
  <c r="AK27" i="14" s="1"/>
  <c r="AN27" i="14"/>
  <c r="AP27" i="14"/>
  <c r="AR27" i="14"/>
  <c r="B28" i="14"/>
  <c r="AO28" i="14"/>
  <c r="C28" i="14"/>
  <c r="D28" i="14"/>
  <c r="AL28" i="14"/>
  <c r="AK28" i="14" s="1"/>
  <c r="AN28" i="14"/>
  <c r="AP28" i="14"/>
  <c r="AR28" i="14"/>
  <c r="B29" i="14"/>
  <c r="AO29" i="14"/>
  <c r="C29" i="14"/>
  <c r="D29" i="14"/>
  <c r="AL29" i="14"/>
  <c r="AK29" i="14" s="1"/>
  <c r="AP29" i="14"/>
  <c r="AR29" i="14"/>
  <c r="B30" i="14"/>
  <c r="C30" i="14"/>
  <c r="D30" i="14"/>
  <c r="AL30" i="14"/>
  <c r="AK30" i="14" s="1"/>
  <c r="AP30" i="14"/>
  <c r="AR30" i="14"/>
  <c r="B31" i="14"/>
  <c r="C31" i="14"/>
  <c r="D31" i="14"/>
  <c r="AL31" i="14"/>
  <c r="AK31" i="14" s="1"/>
  <c r="AP31" i="14"/>
  <c r="AR31" i="14"/>
  <c r="B32" i="14"/>
  <c r="C32" i="14"/>
  <c r="D32" i="14"/>
  <c r="AL32" i="14"/>
  <c r="AK32" i="14"/>
  <c r="AP32" i="14"/>
  <c r="AR32" i="14"/>
  <c r="B33" i="14"/>
  <c r="C33" i="14"/>
  <c r="D33" i="14"/>
  <c r="AL33" i="14"/>
  <c r="AK33" i="14" s="1"/>
  <c r="AP33" i="14"/>
  <c r="AR33" i="14"/>
  <c r="B34" i="14"/>
  <c r="C34" i="14"/>
  <c r="D34" i="14"/>
  <c r="AL34" i="14"/>
  <c r="AK34" i="14" s="1"/>
  <c r="AP34" i="14"/>
  <c r="AR34" i="14"/>
  <c r="B35" i="14"/>
  <c r="C35" i="14"/>
  <c r="D35" i="14"/>
  <c r="AL35" i="14"/>
  <c r="AK35" i="14" s="1"/>
  <c r="AN35" i="14"/>
  <c r="AO35" i="14"/>
  <c r="AP35" i="14"/>
  <c r="AR35" i="14"/>
  <c r="B36" i="14"/>
  <c r="C36" i="14"/>
  <c r="D36" i="14"/>
  <c r="AL36" i="14"/>
  <c r="AK36" i="14" s="1"/>
  <c r="AN36" i="14"/>
  <c r="AO36" i="14"/>
  <c r="AP36" i="14"/>
  <c r="AR36" i="14"/>
  <c r="B37" i="14"/>
  <c r="C37" i="14"/>
  <c r="D37" i="14"/>
  <c r="AL37" i="14"/>
  <c r="AK37" i="14" s="1"/>
  <c r="AN37" i="14"/>
  <c r="AO37" i="14"/>
  <c r="AP37" i="14"/>
  <c r="AR37" i="14"/>
  <c r="B38" i="14"/>
  <c r="C38" i="14"/>
  <c r="D38" i="14"/>
  <c r="AL38" i="14"/>
  <c r="AK38" i="14" s="1"/>
  <c r="AN38" i="14"/>
  <c r="AO38" i="14"/>
  <c r="AP38" i="14"/>
  <c r="AR38" i="14"/>
  <c r="B39" i="14"/>
  <c r="C39" i="14"/>
  <c r="D39" i="14"/>
  <c r="AL39" i="14"/>
  <c r="AK39" i="14" s="1"/>
  <c r="AN39" i="14"/>
  <c r="AO39" i="14"/>
  <c r="AP39" i="14"/>
  <c r="AR39" i="14"/>
  <c r="B40" i="14"/>
  <c r="C40" i="14"/>
  <c r="D40" i="14"/>
  <c r="AL40" i="14"/>
  <c r="AK40" i="14" s="1"/>
  <c r="AO40" i="14"/>
  <c r="AP40" i="14"/>
  <c r="AR40" i="14"/>
  <c r="B41" i="14"/>
  <c r="C41" i="14"/>
  <c r="D41" i="14"/>
  <c r="AL41" i="14"/>
  <c r="AK41" i="14" s="1"/>
  <c r="AO41" i="14"/>
  <c r="AP41" i="14"/>
  <c r="AR41" i="14"/>
  <c r="B42" i="14"/>
  <c r="C42" i="14"/>
  <c r="D42" i="14"/>
  <c r="AL42" i="14"/>
  <c r="AK42" i="14" s="1"/>
  <c r="AN42" i="14"/>
  <c r="AO42" i="14"/>
  <c r="AP42" i="14"/>
  <c r="AR42" i="14"/>
  <c r="B43" i="14"/>
  <c r="C43" i="14"/>
  <c r="D43" i="14"/>
  <c r="AL43" i="14"/>
  <c r="AK43" i="14" s="1"/>
  <c r="AN43" i="14"/>
  <c r="AO43" i="14"/>
  <c r="AP43" i="14"/>
  <c r="AR43" i="14"/>
  <c r="B44" i="14"/>
  <c r="C44" i="14"/>
  <c r="D44" i="14"/>
  <c r="AL44" i="14"/>
  <c r="AK44" i="14" s="1"/>
  <c r="AN44" i="14"/>
  <c r="AO44" i="14"/>
  <c r="AP44" i="14"/>
  <c r="AR44" i="14"/>
  <c r="B45" i="14"/>
  <c r="C45" i="14"/>
  <c r="D45" i="14"/>
  <c r="AL45" i="14"/>
  <c r="AK45" i="14" s="1"/>
  <c r="AN45" i="14"/>
  <c r="AO45" i="14"/>
  <c r="AP45" i="14"/>
  <c r="AR45" i="14"/>
  <c r="B46" i="14"/>
  <c r="C46" i="14"/>
  <c r="D46" i="14"/>
  <c r="AL46" i="14"/>
  <c r="AK46" i="14" s="1"/>
  <c r="AN46" i="14"/>
  <c r="AO46" i="14"/>
  <c r="AP46" i="14"/>
  <c r="AR46" i="14"/>
  <c r="B47" i="14"/>
  <c r="C47" i="14"/>
  <c r="D47" i="14"/>
  <c r="AL47" i="14"/>
  <c r="AK47" i="14"/>
  <c r="AN47" i="14"/>
  <c r="AO47" i="14"/>
  <c r="AP47" i="14"/>
  <c r="AR47" i="14"/>
  <c r="B48" i="14"/>
  <c r="C48" i="14"/>
  <c r="D48" i="14"/>
  <c r="AL48" i="14"/>
  <c r="AK48" i="14" s="1"/>
  <c r="AN48" i="14"/>
  <c r="AO48" i="14"/>
  <c r="AP48" i="14"/>
  <c r="AR48" i="14"/>
  <c r="B49" i="14"/>
  <c r="C49" i="14"/>
  <c r="D49" i="14"/>
  <c r="AL49" i="14"/>
  <c r="AK49" i="14" s="1"/>
  <c r="AN49" i="14"/>
  <c r="AO49" i="14"/>
  <c r="AP49" i="14"/>
  <c r="AR49" i="14"/>
  <c r="B50" i="14"/>
  <c r="C50" i="14"/>
  <c r="D50" i="14"/>
  <c r="AL50" i="14"/>
  <c r="AK50" i="14" s="1"/>
  <c r="AN50" i="14"/>
  <c r="AO50" i="14"/>
  <c r="AP50" i="14"/>
  <c r="AR50" i="14"/>
  <c r="B51" i="14"/>
  <c r="C51" i="14"/>
  <c r="D51" i="14"/>
  <c r="AL51" i="14"/>
  <c r="AK51" i="14" s="1"/>
  <c r="AN51" i="14"/>
  <c r="AP51" i="14"/>
  <c r="AR51" i="14"/>
  <c r="B52" i="14"/>
  <c r="C52" i="14"/>
  <c r="D52" i="14"/>
  <c r="AL52" i="14"/>
  <c r="AK52" i="14" s="1"/>
  <c r="AP52" i="14"/>
  <c r="AR52" i="14"/>
  <c r="B53" i="14"/>
  <c r="C53" i="14"/>
  <c r="D53" i="14"/>
  <c r="AL53" i="14"/>
  <c r="AK53" i="14" s="1"/>
  <c r="AP53" i="14"/>
  <c r="AR53" i="14"/>
  <c r="B54" i="14"/>
  <c r="C54" i="14"/>
  <c r="D54" i="14"/>
  <c r="AL54" i="14"/>
  <c r="AK54" i="14" s="1"/>
  <c r="AP54" i="14"/>
  <c r="AR54" i="14"/>
  <c r="B55" i="14"/>
  <c r="C55" i="14"/>
  <c r="D55" i="14"/>
  <c r="AL55" i="14"/>
  <c r="AK55" i="14" s="1"/>
  <c r="AP55" i="14"/>
  <c r="AR55" i="14"/>
  <c r="B56" i="14"/>
  <c r="C56" i="14"/>
  <c r="D56" i="14"/>
  <c r="AL56" i="14"/>
  <c r="AK56" i="14" s="1"/>
  <c r="AP56" i="14"/>
  <c r="AR56" i="14"/>
  <c r="B57" i="14"/>
  <c r="C57" i="14"/>
  <c r="D57" i="14"/>
  <c r="AL57" i="14"/>
  <c r="AK57" i="14"/>
  <c r="AP57" i="14"/>
  <c r="AR57" i="14"/>
  <c r="B58" i="14"/>
  <c r="C58" i="14"/>
  <c r="D58" i="14"/>
  <c r="AL58" i="14"/>
  <c r="AK58" i="14" s="1"/>
  <c r="AP58" i="14"/>
  <c r="AR58" i="14"/>
  <c r="B59" i="14"/>
  <c r="C59" i="14"/>
  <c r="D59" i="14"/>
  <c r="AL59" i="14"/>
  <c r="AK59" i="14" s="1"/>
  <c r="AP59" i="14"/>
  <c r="AR59" i="14"/>
  <c r="B60" i="14"/>
  <c r="C60" i="14"/>
  <c r="D60" i="14"/>
  <c r="AL60" i="14"/>
  <c r="AK60" i="14" s="1"/>
  <c r="AP60" i="14"/>
  <c r="AR60" i="14"/>
  <c r="B61" i="14"/>
  <c r="C61" i="14"/>
  <c r="D61" i="14"/>
  <c r="AL61" i="14"/>
  <c r="AK61" i="14" s="1"/>
  <c r="AP61" i="14"/>
  <c r="AR61" i="14"/>
  <c r="B62" i="14"/>
  <c r="C62" i="14"/>
  <c r="D62" i="14"/>
  <c r="AL62" i="14"/>
  <c r="AK62" i="14" s="1"/>
  <c r="AP62" i="14"/>
  <c r="AR62" i="14"/>
  <c r="B63" i="14"/>
  <c r="C63" i="14"/>
  <c r="D63" i="14"/>
  <c r="AL63" i="14"/>
  <c r="AK63" i="14" s="1"/>
  <c r="AP63" i="14"/>
  <c r="AR63" i="14"/>
  <c r="B64" i="14"/>
  <c r="C64" i="14"/>
  <c r="D64" i="14"/>
  <c r="AL64" i="14"/>
  <c r="AK64" i="14" s="1"/>
  <c r="AP64" i="14"/>
  <c r="AR64" i="14"/>
  <c r="B65" i="14"/>
  <c r="C65" i="14"/>
  <c r="D65" i="14"/>
  <c r="AL65" i="14"/>
  <c r="AK65" i="14" s="1"/>
  <c r="AP65" i="14"/>
  <c r="AR65" i="14"/>
  <c r="B66" i="14"/>
  <c r="C66" i="14"/>
  <c r="D66" i="14"/>
  <c r="AL66" i="14"/>
  <c r="AK66" i="14" s="1"/>
  <c r="AP66" i="14"/>
  <c r="AR66" i="14"/>
  <c r="B67" i="14"/>
  <c r="C67" i="14"/>
  <c r="D67" i="14"/>
  <c r="AL67" i="14"/>
  <c r="AK67" i="14" s="1"/>
  <c r="AP67" i="14"/>
  <c r="AR67" i="14"/>
  <c r="B68" i="14"/>
  <c r="C68" i="14"/>
  <c r="D68" i="14"/>
  <c r="AL68" i="14"/>
  <c r="AK68" i="14" s="1"/>
  <c r="AP68" i="14"/>
  <c r="AR68" i="14"/>
  <c r="B69" i="14"/>
  <c r="C69" i="14"/>
  <c r="D69" i="14"/>
  <c r="AL69" i="14"/>
  <c r="AK69" i="14" s="1"/>
  <c r="AP69" i="14"/>
  <c r="AR69" i="14"/>
  <c r="B70" i="14"/>
  <c r="C70" i="14"/>
  <c r="D70" i="14"/>
  <c r="AL70" i="14"/>
  <c r="AK70" i="14" s="1"/>
  <c r="AP70" i="14"/>
  <c r="AR70" i="14"/>
  <c r="B71" i="14"/>
  <c r="C71" i="14"/>
  <c r="D71" i="14"/>
  <c r="AL71" i="14"/>
  <c r="AK71" i="14" s="1"/>
  <c r="AP71" i="14"/>
  <c r="AR71" i="14"/>
  <c r="B72" i="14"/>
  <c r="C72" i="14"/>
  <c r="D72" i="14"/>
  <c r="AL72" i="14"/>
  <c r="AK72" i="14" s="1"/>
  <c r="AP72" i="14"/>
  <c r="AR72" i="14"/>
  <c r="B73" i="14"/>
  <c r="C73" i="14"/>
  <c r="D73" i="14"/>
  <c r="AL73" i="14"/>
  <c r="AK73" i="14" s="1"/>
  <c r="AP73" i="14"/>
  <c r="AR73" i="14"/>
  <c r="B74" i="14"/>
  <c r="C74" i="14"/>
  <c r="D74" i="14"/>
  <c r="AL74" i="14"/>
  <c r="AK74" i="14" s="1"/>
  <c r="AN74" i="14"/>
  <c r="AO74" i="14"/>
  <c r="AP74" i="14"/>
  <c r="AR74" i="14"/>
  <c r="B75" i="14"/>
  <c r="C75" i="14"/>
  <c r="D75" i="14"/>
  <c r="AL75" i="14"/>
  <c r="AK75" i="14" s="1"/>
  <c r="AN75" i="14"/>
  <c r="AO75" i="14"/>
  <c r="AP75" i="14"/>
  <c r="AR75" i="14"/>
  <c r="B76" i="14"/>
  <c r="C76" i="14"/>
  <c r="D76" i="14"/>
  <c r="AL76" i="14"/>
  <c r="AK76" i="14" s="1"/>
  <c r="AN76" i="14"/>
  <c r="AO76" i="14"/>
  <c r="AP76" i="14"/>
  <c r="AR76" i="14"/>
  <c r="B77" i="14"/>
  <c r="C77" i="14"/>
  <c r="D77" i="14"/>
  <c r="AL77" i="14"/>
  <c r="AK77" i="14" s="1"/>
  <c r="AN77" i="14"/>
  <c r="AO77" i="14"/>
  <c r="AP77" i="14"/>
  <c r="AR77" i="14"/>
  <c r="B78" i="14"/>
  <c r="C78" i="14"/>
  <c r="D78" i="14"/>
  <c r="AL78" i="14"/>
  <c r="AK78" i="14"/>
  <c r="AN78" i="14"/>
  <c r="AO78" i="14"/>
  <c r="AP78" i="14"/>
  <c r="AR78" i="14"/>
  <c r="B79" i="14"/>
  <c r="C79" i="14"/>
  <c r="D79" i="14"/>
  <c r="AL79" i="14"/>
  <c r="AK79" i="14" s="1"/>
  <c r="AN79" i="14"/>
  <c r="AO79" i="14"/>
  <c r="AP79" i="14"/>
  <c r="AR79" i="14"/>
  <c r="B80" i="14"/>
  <c r="C80" i="14"/>
  <c r="D80" i="14"/>
  <c r="AL80" i="14"/>
  <c r="AK80" i="14" s="1"/>
  <c r="AN80" i="14"/>
  <c r="AO80" i="14"/>
  <c r="AP80" i="14"/>
  <c r="AR80" i="14"/>
  <c r="B81" i="14"/>
  <c r="C81" i="14"/>
  <c r="D81" i="14"/>
  <c r="AL81" i="14"/>
  <c r="AK81" i="14" s="1"/>
  <c r="AN81" i="14"/>
  <c r="AO81" i="14"/>
  <c r="AP81" i="14"/>
  <c r="AR81" i="14"/>
  <c r="B82" i="14"/>
  <c r="C82" i="14"/>
  <c r="D82" i="14"/>
  <c r="AL82" i="14"/>
  <c r="AK82" i="14" s="1"/>
  <c r="AN82" i="14"/>
  <c r="AO82" i="14"/>
  <c r="AP82" i="14"/>
  <c r="AR82" i="14"/>
  <c r="B83" i="14"/>
  <c r="C83" i="14"/>
  <c r="D83" i="14"/>
  <c r="AL83" i="14"/>
  <c r="AK83" i="14" s="1"/>
  <c r="AN83" i="14"/>
  <c r="AO83" i="14"/>
  <c r="AP83" i="14"/>
  <c r="AR83" i="14"/>
  <c r="B84" i="14"/>
  <c r="C84" i="14"/>
  <c r="D84" i="14"/>
  <c r="AL84" i="14"/>
  <c r="AK84" i="14" s="1"/>
  <c r="AN84" i="14"/>
  <c r="AO84" i="14"/>
  <c r="AP84" i="14"/>
  <c r="AR84" i="14"/>
  <c r="B85" i="14"/>
  <c r="C85" i="14"/>
  <c r="D85" i="14"/>
  <c r="AL85" i="14"/>
  <c r="AK85" i="14" s="1"/>
  <c r="AN85" i="14"/>
  <c r="AO85" i="14"/>
  <c r="AP85" i="14"/>
  <c r="AR85" i="14"/>
  <c r="B86" i="14"/>
  <c r="C86" i="14"/>
  <c r="D86" i="14"/>
  <c r="AL86" i="14"/>
  <c r="AK86" i="14" s="1"/>
  <c r="AN86" i="14"/>
  <c r="AO86" i="14"/>
  <c r="AP86" i="14"/>
  <c r="AR86" i="14"/>
  <c r="B87" i="14"/>
  <c r="C87" i="14"/>
  <c r="D87" i="14"/>
  <c r="AL87" i="14"/>
  <c r="AK87" i="14" s="1"/>
  <c r="AN87" i="14"/>
  <c r="AO87" i="14"/>
  <c r="AP87" i="14"/>
  <c r="AR87" i="14"/>
  <c r="B88" i="14"/>
  <c r="C88" i="14"/>
  <c r="D88" i="14"/>
  <c r="AL88" i="14"/>
  <c r="AK88" i="14" s="1"/>
  <c r="AO88" i="14"/>
  <c r="AP88" i="14"/>
  <c r="AR88" i="14"/>
  <c r="B89" i="14"/>
  <c r="C89" i="14"/>
  <c r="D89" i="14"/>
  <c r="AL89" i="14"/>
  <c r="AK89" i="14" s="1"/>
  <c r="AO89" i="14"/>
  <c r="AP89" i="14"/>
  <c r="AR89" i="14"/>
  <c r="B90" i="14"/>
  <c r="C90" i="14"/>
  <c r="D90" i="14"/>
  <c r="AL90" i="14"/>
  <c r="AK90" i="14" s="1"/>
  <c r="AN90" i="14"/>
  <c r="AO90" i="14"/>
  <c r="AP90" i="14"/>
  <c r="AR90" i="14"/>
  <c r="B91" i="14"/>
  <c r="C91" i="14"/>
  <c r="D91" i="14"/>
  <c r="AL91" i="14"/>
  <c r="AK91" i="14" s="1"/>
  <c r="AN91" i="14"/>
  <c r="AO91" i="14"/>
  <c r="AP91" i="14"/>
  <c r="AR91" i="14"/>
  <c r="B92" i="14"/>
  <c r="C92" i="14"/>
  <c r="D92" i="14"/>
  <c r="AL92" i="14"/>
  <c r="AK92" i="14" s="1"/>
  <c r="AN92" i="14"/>
  <c r="AO92" i="14"/>
  <c r="AP92" i="14"/>
  <c r="AR92" i="14"/>
  <c r="B93" i="14"/>
  <c r="C93" i="14"/>
  <c r="D93" i="14"/>
  <c r="AL93" i="14"/>
  <c r="AK93" i="14" s="1"/>
  <c r="AN93" i="14"/>
  <c r="AO93" i="14"/>
  <c r="AP93" i="14"/>
  <c r="AR93" i="14"/>
  <c r="B94" i="14"/>
  <c r="C94" i="14"/>
  <c r="D94" i="14"/>
  <c r="AL94" i="14"/>
  <c r="AK94" i="14" s="1"/>
  <c r="AN94" i="14"/>
  <c r="AO94" i="14"/>
  <c r="AP94" i="14"/>
  <c r="AR94" i="14"/>
  <c r="B95" i="14"/>
  <c r="C95" i="14"/>
  <c r="D95" i="14"/>
  <c r="AL95" i="14"/>
  <c r="AK95" i="14" s="1"/>
  <c r="AN95" i="14"/>
  <c r="AO95" i="14"/>
  <c r="AP95" i="14"/>
  <c r="AR95" i="14"/>
  <c r="B96" i="14"/>
  <c r="C96" i="14"/>
  <c r="D96" i="14"/>
  <c r="AL96" i="14"/>
  <c r="AK96" i="14" s="1"/>
  <c r="AN96" i="14"/>
  <c r="AO96" i="14"/>
  <c r="AP96" i="14"/>
  <c r="AR96" i="14"/>
  <c r="B97" i="14"/>
  <c r="C97" i="14"/>
  <c r="D97" i="14"/>
  <c r="AL97" i="14"/>
  <c r="AK97" i="14" s="1"/>
  <c r="AN97" i="14"/>
  <c r="AO97" i="14"/>
  <c r="AP97" i="14"/>
  <c r="AR97" i="14"/>
  <c r="B98" i="14"/>
  <c r="C98" i="14"/>
  <c r="D98" i="14"/>
  <c r="AL98" i="14"/>
  <c r="AK98" i="14" s="1"/>
  <c r="AN98" i="14"/>
  <c r="AO98" i="14"/>
  <c r="AP98" i="14"/>
  <c r="AR98" i="14"/>
  <c r="B99" i="14"/>
  <c r="C99" i="14"/>
  <c r="D99" i="14"/>
  <c r="AL99" i="14"/>
  <c r="AK99" i="14" s="1"/>
  <c r="AN99" i="14"/>
  <c r="AO99" i="14"/>
  <c r="AP99" i="14"/>
  <c r="AR99" i="14"/>
  <c r="B100" i="14"/>
  <c r="C100" i="14"/>
  <c r="D100" i="14"/>
  <c r="AL100" i="14"/>
  <c r="AK100" i="14"/>
  <c r="AN100" i="14"/>
  <c r="AO100" i="14"/>
  <c r="AP100" i="14"/>
  <c r="AR100" i="14"/>
  <c r="B101" i="14"/>
  <c r="C101" i="14"/>
  <c r="D101" i="14"/>
  <c r="AL101" i="14"/>
  <c r="AK101" i="14" s="1"/>
  <c r="AN101" i="14"/>
  <c r="AO101" i="14"/>
  <c r="AP101" i="14"/>
  <c r="AR101" i="14"/>
  <c r="B102" i="14"/>
  <c r="C102" i="14"/>
  <c r="D102" i="14"/>
  <c r="AL102" i="14"/>
  <c r="AK102" i="14" s="1"/>
  <c r="AO102" i="14"/>
  <c r="AP102" i="14"/>
  <c r="AR102" i="14"/>
  <c r="B103" i="14"/>
  <c r="C103" i="14"/>
  <c r="D103" i="14"/>
  <c r="AL103" i="14"/>
  <c r="AK103" i="14" s="1"/>
  <c r="AN103" i="14"/>
  <c r="AO103" i="14"/>
  <c r="AP103" i="14"/>
  <c r="AR103" i="14"/>
  <c r="D104"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B136" i="14"/>
  <c r="A137" i="14"/>
  <c r="B137" i="14"/>
  <c r="A138" i="14"/>
  <c r="B138" i="14"/>
  <c r="A139" i="14"/>
  <c r="B139" i="14"/>
  <c r="A140" i="14"/>
  <c r="B140" i="14"/>
  <c r="A141" i="14"/>
  <c r="B141" i="14"/>
  <c r="A143" i="14"/>
  <c r="E151" i="14"/>
  <c r="E150" i="14" s="1"/>
  <c r="E158" i="14"/>
  <c r="E165" i="14"/>
  <c r="F151" i="14"/>
  <c r="F158" i="14"/>
  <c r="F165" i="14"/>
  <c r="F150" i="14" s="1"/>
  <c r="G151" i="14"/>
  <c r="G158" i="14"/>
  <c r="G150" i="14" s="1"/>
  <c r="G165" i="14"/>
  <c r="H151" i="14"/>
  <c r="H158" i="14"/>
  <c r="H165" i="14"/>
  <c r="H150" i="14" s="1"/>
  <c r="I151" i="14"/>
  <c r="I150" i="14" s="1"/>
  <c r="I158" i="14"/>
  <c r="I165" i="14"/>
  <c r="J151" i="14"/>
  <c r="J158" i="14"/>
  <c r="J165" i="14"/>
  <c r="J150" i="14" s="1"/>
  <c r="K151" i="14"/>
  <c r="K158" i="14"/>
  <c r="K150" i="14" s="1"/>
  <c r="K165" i="14"/>
  <c r="L151" i="14"/>
  <c r="L158" i="14"/>
  <c r="L150" i="14" s="1"/>
  <c r="L165" i="14"/>
  <c r="M151" i="14"/>
  <c r="M150" i="14" s="1"/>
  <c r="M158" i="14"/>
  <c r="M165" i="14"/>
  <c r="N151" i="14"/>
  <c r="N158" i="14"/>
  <c r="N165" i="14"/>
  <c r="N150" i="14" s="1"/>
  <c r="O151" i="14"/>
  <c r="O158" i="14"/>
  <c r="O150" i="14" s="1"/>
  <c r="O165" i="14"/>
  <c r="P151" i="14"/>
  <c r="P158" i="14"/>
  <c r="P165" i="14"/>
  <c r="P150" i="14"/>
  <c r="Q151" i="14"/>
  <c r="Q150" i="14" s="1"/>
  <c r="Q158" i="14"/>
  <c r="Q165" i="14"/>
  <c r="R151" i="14"/>
  <c r="R158" i="14"/>
  <c r="R165" i="14"/>
  <c r="R150" i="14" s="1"/>
  <c r="S151" i="14"/>
  <c r="S158" i="14"/>
  <c r="S150" i="14" s="1"/>
  <c r="S165" i="14"/>
  <c r="T151" i="14"/>
  <c r="T158" i="14"/>
  <c r="T165" i="14"/>
  <c r="T150" i="14"/>
  <c r="U151" i="14"/>
  <c r="U150" i="14" s="1"/>
  <c r="U158" i="14"/>
  <c r="U165" i="14"/>
  <c r="V151" i="14"/>
  <c r="V158" i="14"/>
  <c r="V165" i="14"/>
  <c r="V150" i="14" s="1"/>
  <c r="W151" i="14"/>
  <c r="W158" i="14"/>
  <c r="W150" i="14" s="1"/>
  <c r="W165" i="14"/>
  <c r="X151" i="14"/>
  <c r="X158" i="14"/>
  <c r="X165" i="14"/>
  <c r="X150" i="14"/>
  <c r="Y151" i="14"/>
  <c r="Y150" i="14" s="1"/>
  <c r="Y158" i="14"/>
  <c r="Y165" i="14"/>
  <c r="Z151" i="14"/>
  <c r="Z158" i="14"/>
  <c r="Z165" i="14"/>
  <c r="Z150" i="14" s="1"/>
  <c r="AA151" i="14"/>
  <c r="AA158" i="14"/>
  <c r="AA150" i="14" s="1"/>
  <c r="AA165" i="14"/>
  <c r="AB151" i="14"/>
  <c r="AB158" i="14"/>
  <c r="AB165" i="14"/>
  <c r="AB150" i="14"/>
  <c r="AC151" i="14"/>
  <c r="AC150" i="14" s="1"/>
  <c r="AC158" i="14"/>
  <c r="AC165" i="14"/>
  <c r="AD151" i="14"/>
  <c r="AD158" i="14"/>
  <c r="AD165" i="14"/>
  <c r="AD150" i="14" s="1"/>
  <c r="AE151" i="14"/>
  <c r="AE158" i="14"/>
  <c r="AE150" i="14" s="1"/>
  <c r="AE165" i="14"/>
  <c r="AF151" i="14"/>
  <c r="AF158" i="14"/>
  <c r="AF165" i="14"/>
  <c r="AF150" i="14"/>
  <c r="AG151" i="14"/>
  <c r="AG150" i="14" s="1"/>
  <c r="AG158" i="14"/>
  <c r="AG165" i="14"/>
  <c r="AH151" i="14"/>
  <c r="AH158" i="14"/>
  <c r="AH165" i="14"/>
  <c r="AH150" i="14" s="1"/>
  <c r="B151" i="14"/>
  <c r="A152" i="14"/>
  <c r="B152" i="14"/>
  <c r="A153" i="14"/>
  <c r="B153" i="14"/>
  <c r="A154" i="14"/>
  <c r="B154" i="14"/>
  <c r="A155" i="14"/>
  <c r="B155" i="14"/>
  <c r="A156" i="14"/>
  <c r="B156" i="14"/>
  <c r="A157" i="14"/>
  <c r="B157" i="14"/>
  <c r="A158" i="14"/>
  <c r="B158" i="14"/>
  <c r="A159" i="14"/>
  <c r="B159" i="14"/>
  <c r="A160" i="14"/>
  <c r="B160" i="14"/>
  <c r="A161" i="14"/>
  <c r="B161" i="14"/>
  <c r="A162" i="14"/>
  <c r="B162" i="14"/>
  <c r="A163" i="14"/>
  <c r="B163" i="14"/>
  <c r="A164" i="14"/>
  <c r="B164" i="14"/>
  <c r="A165" i="14"/>
  <c r="B165" i="14"/>
  <c r="A166" i="14"/>
  <c r="B166" i="14"/>
  <c r="A167" i="14"/>
  <c r="B167" i="14"/>
  <c r="A168" i="14"/>
  <c r="B168" i="14"/>
  <c r="A169" i="14"/>
  <c r="B169" i="14"/>
  <c r="A171" i="14"/>
  <c r="B171" i="14"/>
  <c r="A172" i="14"/>
  <c r="B172" i="14"/>
  <c r="A173" i="14"/>
  <c r="B173" i="14"/>
  <c r="A174" i="14"/>
  <c r="B174" i="14"/>
  <c r="O8" i="3"/>
  <c r="O9" i="3"/>
  <c r="O10" i="3"/>
  <c r="O11" i="3"/>
  <c r="O12" i="3"/>
  <c r="O13" i="3"/>
  <c r="O14" i="3"/>
  <c r="O15" i="3"/>
  <c r="O16" i="3"/>
  <c r="O17" i="3"/>
  <c r="O18" i="3"/>
  <c r="O19" i="3"/>
  <c r="O20" i="3"/>
  <c r="O21" i="3"/>
  <c r="O22" i="3"/>
  <c r="O23" i="3"/>
  <c r="O24" i="3"/>
  <c r="O25" i="3"/>
  <c r="O26" i="3"/>
  <c r="O27" i="3"/>
  <c r="O28" i="3"/>
  <c r="D30" i="16"/>
  <c r="O29" i="3"/>
  <c r="O30" i="3"/>
  <c r="D32" i="16"/>
  <c r="O31" i="3"/>
  <c r="O32" i="3"/>
  <c r="D34" i="16"/>
  <c r="O33" i="3"/>
  <c r="O34" i="3"/>
  <c r="O35" i="3"/>
  <c r="O36" i="3"/>
  <c r="O37" i="3"/>
  <c r="D39" i="16"/>
  <c r="O38" i="3"/>
  <c r="O39" i="3"/>
  <c r="D41" i="16"/>
  <c r="O40" i="3"/>
  <c r="D42" i="16"/>
  <c r="O41" i="3"/>
  <c r="O42" i="3"/>
  <c r="D44" i="16"/>
  <c r="O43" i="3"/>
  <c r="O44" i="3"/>
  <c r="O45" i="3"/>
  <c r="O46" i="3"/>
  <c r="O47" i="3"/>
  <c r="O48" i="3"/>
  <c r="O49" i="3"/>
  <c r="O50" i="3"/>
  <c r="O51" i="3"/>
  <c r="O52" i="3"/>
  <c r="O53" i="3"/>
  <c r="O54" i="3"/>
  <c r="O55" i="3"/>
  <c r="O56" i="3"/>
  <c r="O57" i="3"/>
  <c r="O58" i="3"/>
  <c r="O59" i="3"/>
  <c r="O60" i="3"/>
  <c r="O61" i="3"/>
  <c r="O62" i="3"/>
  <c r="O63" i="3"/>
  <c r="O64" i="3"/>
  <c r="O65" i="3"/>
  <c r="O66" i="3"/>
  <c r="O67" i="3"/>
  <c r="D69" i="16"/>
  <c r="O68" i="3"/>
  <c r="D70" i="16"/>
  <c r="O69" i="3"/>
  <c r="O70" i="3"/>
  <c r="D72" i="16"/>
  <c r="O71" i="3"/>
  <c r="D73" i="16"/>
  <c r="O72" i="3"/>
  <c r="D74" i="16"/>
  <c r="O73" i="3"/>
  <c r="D75" i="16"/>
  <c r="O74" i="3"/>
  <c r="D76" i="16"/>
  <c r="O75" i="3"/>
  <c r="D77" i="16"/>
  <c r="O76" i="3"/>
  <c r="O77" i="3"/>
  <c r="D79" i="16"/>
  <c r="O78" i="3"/>
  <c r="D80" i="16"/>
  <c r="O79" i="3"/>
  <c r="D81" i="16"/>
  <c r="O80" i="3"/>
  <c r="D82" i="16"/>
  <c r="O81" i="3"/>
  <c r="O82" i="3"/>
  <c r="O83" i="3"/>
  <c r="O84" i="3"/>
  <c r="D86" i="16"/>
  <c r="O85" i="3"/>
  <c r="D87" i="16"/>
  <c r="O86" i="3"/>
  <c r="O87" i="3"/>
  <c r="D89" i="16"/>
  <c r="O88" i="3"/>
  <c r="D90" i="16"/>
  <c r="O89" i="3"/>
  <c r="O90" i="3"/>
  <c r="O91" i="3"/>
  <c r="O92" i="3"/>
  <c r="O93" i="3"/>
  <c r="O94" i="3"/>
  <c r="D96" i="16"/>
  <c r="O95" i="3"/>
  <c r="G96" i="3"/>
  <c r="O96" i="3"/>
  <c r="G97" i="3"/>
  <c r="AN103" i="10" s="1"/>
  <c r="O97" i="3"/>
  <c r="AC2" i="13"/>
  <c r="B8" i="13" s="1"/>
  <c r="AN8" i="13" s="1"/>
  <c r="AO8" i="13" s="1"/>
  <c r="AT14" i="13"/>
  <c r="AV14" i="13" s="1"/>
  <c r="AT15" i="13"/>
  <c r="AV15" i="13"/>
  <c r="AT16" i="13"/>
  <c r="AV16" i="13"/>
  <c r="AW16" i="13"/>
  <c r="AT17" i="13"/>
  <c r="AV17" i="13"/>
  <c r="AW17" i="13"/>
  <c r="AT18" i="13"/>
  <c r="AV18" i="13" s="1"/>
  <c r="AW18" i="13"/>
  <c r="AT19" i="13"/>
  <c r="AV19" i="13"/>
  <c r="AW19" i="13"/>
  <c r="AT20" i="13"/>
  <c r="AV20" i="13" s="1"/>
  <c r="AW20" i="13"/>
  <c r="AW14" i="13"/>
  <c r="B14" i="13"/>
  <c r="AO14" i="13"/>
  <c r="C14" i="13"/>
  <c r="D14" i="13"/>
  <c r="AL14" i="13"/>
  <c r="AK14" i="13" s="1"/>
  <c r="AP14" i="13"/>
  <c r="AR14" i="13"/>
  <c r="AU14" i="13"/>
  <c r="AY14" i="13"/>
  <c r="BA14" i="13" s="1"/>
  <c r="BB14" i="13"/>
  <c r="B15" i="13"/>
  <c r="AO15" i="13"/>
  <c r="C15" i="13"/>
  <c r="D15" i="13"/>
  <c r="AL15" i="13"/>
  <c r="AK15" i="13" s="1"/>
  <c r="AN15" i="13"/>
  <c r="AP15" i="13"/>
  <c r="AR15" i="13"/>
  <c r="AY15" i="13"/>
  <c r="BA15" i="13" s="1"/>
  <c r="AZ15" i="13"/>
  <c r="BB15" i="13"/>
  <c r="B16" i="13"/>
  <c r="AO16" i="13"/>
  <c r="C16" i="13"/>
  <c r="D16" i="13"/>
  <c r="AL16" i="13"/>
  <c r="AK16" i="13" s="1"/>
  <c r="AN16" i="13"/>
  <c r="AP16" i="13"/>
  <c r="AR16" i="13"/>
  <c r="AU16" i="13"/>
  <c r="AY16" i="13"/>
  <c r="BA16" i="13" s="1"/>
  <c r="BB16" i="13"/>
  <c r="B17" i="13"/>
  <c r="AO17" i="13"/>
  <c r="C17" i="13"/>
  <c r="D17" i="13"/>
  <c r="AL17" i="13"/>
  <c r="AK17" i="13" s="1"/>
  <c r="AN17" i="13"/>
  <c r="AP17" i="13"/>
  <c r="AR17" i="13"/>
  <c r="AU17" i="13"/>
  <c r="AY17" i="13"/>
  <c r="BA17" i="13" s="1"/>
  <c r="B18" i="13"/>
  <c r="AO18" i="13"/>
  <c r="C18" i="13"/>
  <c r="D18" i="13"/>
  <c r="AL18" i="13"/>
  <c r="AK18" i="13" s="1"/>
  <c r="AN18" i="13"/>
  <c r="AP18" i="13"/>
  <c r="AR18" i="13"/>
  <c r="AU18" i="13"/>
  <c r="AY18" i="13"/>
  <c r="BA18" i="13" s="1"/>
  <c r="AZ18" i="13"/>
  <c r="BB18" i="13"/>
  <c r="B19" i="13"/>
  <c r="AO19" i="13"/>
  <c r="C19" i="13"/>
  <c r="D19" i="13"/>
  <c r="AL19" i="13"/>
  <c r="AK19" i="13" s="1"/>
  <c r="AN19" i="13"/>
  <c r="AP19" i="13"/>
  <c r="AR19" i="13"/>
  <c r="AU19" i="13"/>
  <c r="AY19" i="13"/>
  <c r="BA19" i="13" s="1"/>
  <c r="B20" i="13"/>
  <c r="AO20" i="13"/>
  <c r="C20" i="13"/>
  <c r="D20" i="13"/>
  <c r="AL20" i="13"/>
  <c r="AK20" i="13" s="1"/>
  <c r="AN20" i="13"/>
  <c r="AP20" i="13"/>
  <c r="AR20" i="13"/>
  <c r="AU20" i="13"/>
  <c r="AY20" i="13"/>
  <c r="BA20" i="13" s="1"/>
  <c r="AZ20" i="13"/>
  <c r="B21" i="13"/>
  <c r="AO21" i="13"/>
  <c r="C21" i="13"/>
  <c r="D21" i="13"/>
  <c r="AL21" i="13"/>
  <c r="AK21" i="13" s="1"/>
  <c r="AN21" i="13"/>
  <c r="AP21" i="13"/>
  <c r="AR21" i="13"/>
  <c r="B22" i="13"/>
  <c r="AO22" i="13"/>
  <c r="C22" i="13"/>
  <c r="D22" i="13"/>
  <c r="AL22" i="13"/>
  <c r="AK22" i="13" s="1"/>
  <c r="AN22" i="13"/>
  <c r="AP22" i="13"/>
  <c r="AR22" i="13"/>
  <c r="B23" i="13"/>
  <c r="AO23" i="13"/>
  <c r="C23" i="13"/>
  <c r="D23" i="13"/>
  <c r="AL23" i="13"/>
  <c r="AK23" i="13" s="1"/>
  <c r="AN23" i="13"/>
  <c r="AP23" i="13"/>
  <c r="AR23" i="13"/>
  <c r="B24" i="13"/>
  <c r="AO24" i="13"/>
  <c r="C24" i="13"/>
  <c r="D24" i="13"/>
  <c r="AL24" i="13"/>
  <c r="AK24" i="13" s="1"/>
  <c r="AP24" i="13"/>
  <c r="AR24" i="13"/>
  <c r="B25" i="13"/>
  <c r="AO25" i="13"/>
  <c r="C25" i="13"/>
  <c r="D25" i="13"/>
  <c r="AL25" i="13"/>
  <c r="AK25" i="13" s="1"/>
  <c r="AP25" i="13"/>
  <c r="AR25" i="13"/>
  <c r="B26" i="13"/>
  <c r="AO26" i="13"/>
  <c r="C26" i="13"/>
  <c r="D26" i="13"/>
  <c r="AL26" i="13"/>
  <c r="AK26" i="13" s="1"/>
  <c r="AN26" i="13"/>
  <c r="AP26" i="13"/>
  <c r="AR26" i="13"/>
  <c r="B27" i="13"/>
  <c r="AO27" i="13"/>
  <c r="C27" i="13"/>
  <c r="D27" i="13"/>
  <c r="AL27" i="13"/>
  <c r="AK27" i="13" s="1"/>
  <c r="AN27" i="13"/>
  <c r="AP27" i="13"/>
  <c r="AR27" i="13"/>
  <c r="B28" i="13"/>
  <c r="AO28" i="13"/>
  <c r="C28" i="13"/>
  <c r="D28" i="13"/>
  <c r="AL28" i="13"/>
  <c r="AK28" i="13" s="1"/>
  <c r="AN28" i="13"/>
  <c r="AP28" i="13"/>
  <c r="AR28" i="13"/>
  <c r="B29" i="13"/>
  <c r="AO29" i="13"/>
  <c r="C29" i="13"/>
  <c r="D29" i="13"/>
  <c r="AL29" i="13"/>
  <c r="AK29" i="13" s="1"/>
  <c r="AN29" i="13"/>
  <c r="AP29" i="13"/>
  <c r="AR29" i="13"/>
  <c r="B30" i="13"/>
  <c r="C30" i="13"/>
  <c r="D30" i="13"/>
  <c r="AL30" i="13"/>
  <c r="AK30" i="13" s="1"/>
  <c r="AN30" i="13"/>
  <c r="AP30" i="13"/>
  <c r="AR30" i="13"/>
  <c r="B31" i="13"/>
  <c r="C31" i="13"/>
  <c r="D31" i="13"/>
  <c r="AL31" i="13"/>
  <c r="AK31" i="13" s="1"/>
  <c r="AN31" i="13"/>
  <c r="AP31" i="13"/>
  <c r="AR31" i="13"/>
  <c r="B32" i="13"/>
  <c r="C32" i="13"/>
  <c r="D32" i="13"/>
  <c r="AL32" i="13"/>
  <c r="AK32" i="13" s="1"/>
  <c r="AN32" i="13"/>
  <c r="AP32" i="13"/>
  <c r="AR32" i="13"/>
  <c r="B33" i="13"/>
  <c r="C33" i="13"/>
  <c r="D33" i="13"/>
  <c r="AL33" i="13"/>
  <c r="AK33" i="13" s="1"/>
  <c r="AN33" i="13"/>
  <c r="AP33" i="13"/>
  <c r="AR33" i="13"/>
  <c r="B34" i="13"/>
  <c r="C34" i="13"/>
  <c r="D34" i="13"/>
  <c r="AL34" i="13"/>
  <c r="AK34" i="13" s="1"/>
  <c r="AN34" i="13"/>
  <c r="AP34" i="13"/>
  <c r="AR34" i="13"/>
  <c r="B35" i="13"/>
  <c r="C35" i="13"/>
  <c r="D35" i="13"/>
  <c r="AL35" i="13"/>
  <c r="AK35" i="13" s="1"/>
  <c r="AN35" i="13"/>
  <c r="AO35" i="13"/>
  <c r="AP35" i="13"/>
  <c r="AR35" i="13"/>
  <c r="B36" i="13"/>
  <c r="C36" i="13"/>
  <c r="D36" i="13"/>
  <c r="AL36" i="13"/>
  <c r="AK36" i="13" s="1"/>
  <c r="AN36" i="13"/>
  <c r="AO36" i="13"/>
  <c r="AP36" i="13"/>
  <c r="AR36" i="13"/>
  <c r="B37" i="13"/>
  <c r="C37" i="13"/>
  <c r="D37" i="13"/>
  <c r="AL37" i="13"/>
  <c r="AK37" i="13" s="1"/>
  <c r="AN37" i="13"/>
  <c r="AO37" i="13"/>
  <c r="AP37" i="13"/>
  <c r="AR37" i="13"/>
  <c r="B38" i="13"/>
  <c r="C38" i="13"/>
  <c r="D38" i="13"/>
  <c r="AL38" i="13"/>
  <c r="AK38" i="13" s="1"/>
  <c r="AN38" i="13"/>
  <c r="AO38" i="13"/>
  <c r="AP38" i="13"/>
  <c r="AR38" i="13"/>
  <c r="B39" i="13"/>
  <c r="C39" i="13"/>
  <c r="D39" i="13"/>
  <c r="AL39" i="13"/>
  <c r="AK39" i="13" s="1"/>
  <c r="AN39" i="13"/>
  <c r="AO39" i="13"/>
  <c r="AP39" i="13"/>
  <c r="AR39" i="13"/>
  <c r="B40" i="13"/>
  <c r="C40" i="13"/>
  <c r="D40" i="13"/>
  <c r="AL40" i="13"/>
  <c r="AK40" i="13" s="1"/>
  <c r="AO40" i="13"/>
  <c r="AP40" i="13"/>
  <c r="AR40" i="13"/>
  <c r="B41" i="13"/>
  <c r="C41" i="13"/>
  <c r="D41" i="13"/>
  <c r="AL41" i="13"/>
  <c r="AK41" i="13" s="1"/>
  <c r="AO41" i="13"/>
  <c r="AP41" i="13"/>
  <c r="AR41" i="13"/>
  <c r="B42" i="13"/>
  <c r="C42" i="13"/>
  <c r="D42" i="13"/>
  <c r="AL42" i="13"/>
  <c r="AK42" i="13" s="1"/>
  <c r="AN42" i="13"/>
  <c r="AO42" i="13"/>
  <c r="AP42" i="13"/>
  <c r="AR42" i="13"/>
  <c r="B43" i="13"/>
  <c r="C43" i="13"/>
  <c r="D43" i="13"/>
  <c r="AL43" i="13"/>
  <c r="AK43" i="13" s="1"/>
  <c r="AN43" i="13"/>
  <c r="AO43" i="13"/>
  <c r="AP43" i="13"/>
  <c r="AR43" i="13"/>
  <c r="B44" i="13"/>
  <c r="C44" i="13"/>
  <c r="D44" i="13"/>
  <c r="AL44" i="13"/>
  <c r="AK44" i="13" s="1"/>
  <c r="AN44" i="13"/>
  <c r="AO44" i="13"/>
  <c r="AP44" i="13"/>
  <c r="AR44" i="13"/>
  <c r="B45" i="13"/>
  <c r="C45" i="13"/>
  <c r="D45" i="13"/>
  <c r="AL45" i="13"/>
  <c r="AK45" i="13" s="1"/>
  <c r="AN45" i="13"/>
  <c r="AO45" i="13"/>
  <c r="AP45" i="13"/>
  <c r="AR45" i="13"/>
  <c r="B46" i="13"/>
  <c r="C46" i="13"/>
  <c r="D46" i="13"/>
  <c r="AL46" i="13"/>
  <c r="AK46" i="13" s="1"/>
  <c r="AN46" i="13"/>
  <c r="AO46" i="13"/>
  <c r="AP46" i="13"/>
  <c r="AR46" i="13"/>
  <c r="B47" i="13"/>
  <c r="C47" i="13"/>
  <c r="D47" i="13"/>
  <c r="AL47" i="13"/>
  <c r="AK47" i="13" s="1"/>
  <c r="AN47" i="13"/>
  <c r="AO47" i="13"/>
  <c r="AP47" i="13"/>
  <c r="AR47" i="13"/>
  <c r="B48" i="13"/>
  <c r="C48" i="13"/>
  <c r="D48" i="13"/>
  <c r="AL48" i="13"/>
  <c r="AK48" i="13" s="1"/>
  <c r="AN48" i="13"/>
  <c r="AO48" i="13"/>
  <c r="AP48" i="13"/>
  <c r="AR48" i="13"/>
  <c r="B49" i="13"/>
  <c r="C49" i="13"/>
  <c r="D49" i="13"/>
  <c r="AL49" i="13"/>
  <c r="AK49" i="13" s="1"/>
  <c r="AN49" i="13"/>
  <c r="AO49" i="13"/>
  <c r="AP49" i="13"/>
  <c r="AR49" i="13"/>
  <c r="B50" i="13"/>
  <c r="C50" i="13"/>
  <c r="D50" i="13"/>
  <c r="AL50" i="13"/>
  <c r="AK50" i="13" s="1"/>
  <c r="AN50" i="13"/>
  <c r="AO50" i="13"/>
  <c r="AP50" i="13"/>
  <c r="AR50" i="13"/>
  <c r="B51" i="13"/>
  <c r="C51" i="13"/>
  <c r="D51" i="13"/>
  <c r="AL51" i="13"/>
  <c r="AK51" i="13" s="1"/>
  <c r="AN51" i="13"/>
  <c r="AP51" i="13"/>
  <c r="AR51" i="13"/>
  <c r="B52" i="13"/>
  <c r="C52" i="13"/>
  <c r="D52" i="13"/>
  <c r="AL52" i="13"/>
  <c r="AK52" i="13" s="1"/>
  <c r="AP52" i="13"/>
  <c r="AR52" i="13"/>
  <c r="B53" i="13"/>
  <c r="C53" i="13"/>
  <c r="D53" i="13"/>
  <c r="AL53" i="13"/>
  <c r="AK53" i="13" s="1"/>
  <c r="AN53" i="13"/>
  <c r="AP53" i="13"/>
  <c r="AR53" i="13"/>
  <c r="B54" i="13"/>
  <c r="C54" i="13"/>
  <c r="D54" i="13"/>
  <c r="AL54" i="13"/>
  <c r="AK54" i="13" s="1"/>
  <c r="AP54" i="13"/>
  <c r="AR54" i="13"/>
  <c r="B55" i="13"/>
  <c r="C55" i="13"/>
  <c r="D55" i="13"/>
  <c r="AL55" i="13"/>
  <c r="AK55" i="13" s="1"/>
  <c r="AN55" i="13"/>
  <c r="AP55" i="13"/>
  <c r="AR55" i="13"/>
  <c r="B56" i="13"/>
  <c r="C56" i="13"/>
  <c r="D56" i="13"/>
  <c r="AL56" i="13"/>
  <c r="AK56" i="13" s="1"/>
  <c r="AP56" i="13"/>
  <c r="AR56" i="13"/>
  <c r="B57" i="13"/>
  <c r="C57" i="13"/>
  <c r="D57" i="13"/>
  <c r="AL57" i="13"/>
  <c r="AK57" i="13" s="1"/>
  <c r="AP57" i="13"/>
  <c r="AR57" i="13"/>
  <c r="B58" i="13"/>
  <c r="C58" i="13"/>
  <c r="D58" i="13"/>
  <c r="AL58" i="13"/>
  <c r="AK58" i="13" s="1"/>
  <c r="AP58" i="13"/>
  <c r="AR58" i="13"/>
  <c r="B59" i="13"/>
  <c r="C59" i="13"/>
  <c r="D59" i="13"/>
  <c r="AL59" i="13"/>
  <c r="AK59" i="13"/>
  <c r="AN59" i="13"/>
  <c r="AP59" i="13"/>
  <c r="AR59" i="13"/>
  <c r="B60" i="13"/>
  <c r="C60" i="13"/>
  <c r="D60" i="13"/>
  <c r="AL60" i="13"/>
  <c r="AK60" i="13" s="1"/>
  <c r="AP60" i="13"/>
  <c r="AR60" i="13"/>
  <c r="B61" i="13"/>
  <c r="C61" i="13"/>
  <c r="D61" i="13"/>
  <c r="AL61" i="13"/>
  <c r="AK61" i="13" s="1"/>
  <c r="AN61" i="13"/>
  <c r="AP61" i="13"/>
  <c r="AR61" i="13"/>
  <c r="B62" i="13"/>
  <c r="C62" i="13"/>
  <c r="D62" i="13"/>
  <c r="AL62" i="13"/>
  <c r="AK62" i="13" s="1"/>
  <c r="AP62" i="13"/>
  <c r="AR62" i="13"/>
  <c r="B63" i="13"/>
  <c r="C63" i="13"/>
  <c r="D63" i="13"/>
  <c r="AL63" i="13"/>
  <c r="AK63" i="13" s="1"/>
  <c r="AN63" i="13"/>
  <c r="AP63" i="13"/>
  <c r="AR63" i="13"/>
  <c r="B64" i="13"/>
  <c r="C64" i="13"/>
  <c r="D64" i="13"/>
  <c r="AL64" i="13"/>
  <c r="AK64" i="13" s="1"/>
  <c r="AP64" i="13"/>
  <c r="AR64" i="13"/>
  <c r="B65" i="13"/>
  <c r="C65" i="13"/>
  <c r="D65" i="13"/>
  <c r="AL65" i="13"/>
  <c r="AK65" i="13" s="1"/>
  <c r="AN65" i="13"/>
  <c r="AP65" i="13"/>
  <c r="AR65" i="13"/>
  <c r="B66" i="13"/>
  <c r="C66" i="13"/>
  <c r="D66" i="13"/>
  <c r="AL66" i="13"/>
  <c r="AK66" i="13" s="1"/>
  <c r="AP66" i="13"/>
  <c r="AR66" i="13"/>
  <c r="B67" i="13"/>
  <c r="C67" i="13"/>
  <c r="D67" i="13"/>
  <c r="AL67" i="13"/>
  <c r="AK67" i="13" s="1"/>
  <c r="AN67" i="13"/>
  <c r="AP67" i="13"/>
  <c r="AR67" i="13"/>
  <c r="B68" i="13"/>
  <c r="C68" i="13"/>
  <c r="D68" i="13"/>
  <c r="AL68" i="13"/>
  <c r="AK68" i="13" s="1"/>
  <c r="AP68" i="13"/>
  <c r="AR68" i="13"/>
  <c r="B69" i="13"/>
  <c r="C69" i="13"/>
  <c r="D69" i="13"/>
  <c r="AL69" i="13"/>
  <c r="AK69" i="13" s="1"/>
  <c r="AN69" i="13"/>
  <c r="AP69" i="13"/>
  <c r="AR69" i="13"/>
  <c r="B70" i="13"/>
  <c r="C70" i="13"/>
  <c r="D70" i="13"/>
  <c r="AL70" i="13"/>
  <c r="AK70" i="13" s="1"/>
  <c r="AP70" i="13"/>
  <c r="AR70" i="13"/>
  <c r="B71" i="13"/>
  <c r="C71" i="13"/>
  <c r="D71" i="13"/>
  <c r="AL71" i="13"/>
  <c r="AK71" i="13" s="1"/>
  <c r="AN71" i="13"/>
  <c r="AP71" i="13"/>
  <c r="AR71" i="13"/>
  <c r="B72" i="13"/>
  <c r="C72" i="13"/>
  <c r="D72" i="13"/>
  <c r="AL72" i="13"/>
  <c r="AK72" i="13" s="1"/>
  <c r="AP72" i="13"/>
  <c r="AR72" i="13"/>
  <c r="B73" i="13"/>
  <c r="C73" i="13"/>
  <c r="D73" i="13"/>
  <c r="AL73" i="13"/>
  <c r="AK73" i="13"/>
  <c r="AP73" i="13"/>
  <c r="AR73" i="13"/>
  <c r="B74" i="13"/>
  <c r="C74" i="13"/>
  <c r="D74" i="13"/>
  <c r="AL74" i="13"/>
  <c r="AK74" i="13" s="1"/>
  <c r="AN74" i="13"/>
  <c r="AO74" i="13"/>
  <c r="AP74" i="13"/>
  <c r="AR74" i="13"/>
  <c r="B75" i="13"/>
  <c r="C75" i="13"/>
  <c r="D75" i="13"/>
  <c r="AL75" i="13"/>
  <c r="AK75" i="13" s="1"/>
  <c r="AN75" i="13"/>
  <c r="AO75" i="13"/>
  <c r="AP75" i="13"/>
  <c r="AR75" i="13"/>
  <c r="B76" i="13"/>
  <c r="C76" i="13"/>
  <c r="D76" i="13"/>
  <c r="AL76" i="13"/>
  <c r="AK76" i="13" s="1"/>
  <c r="AN76" i="13"/>
  <c r="AO76" i="13"/>
  <c r="AP76" i="13"/>
  <c r="AR76" i="13"/>
  <c r="B77" i="13"/>
  <c r="C77" i="13"/>
  <c r="D77" i="13"/>
  <c r="AL77" i="13"/>
  <c r="AK77" i="13" s="1"/>
  <c r="AN77" i="13"/>
  <c r="AO77" i="13"/>
  <c r="AP77" i="13"/>
  <c r="AR77" i="13"/>
  <c r="B78" i="13"/>
  <c r="C78" i="13"/>
  <c r="D78" i="13"/>
  <c r="AL78" i="13"/>
  <c r="AK78" i="13" s="1"/>
  <c r="AN78" i="13"/>
  <c r="AO78" i="13"/>
  <c r="AP78" i="13"/>
  <c r="AR78" i="13"/>
  <c r="B79" i="13"/>
  <c r="C79" i="13"/>
  <c r="D79" i="13"/>
  <c r="AL79" i="13"/>
  <c r="AK79" i="13" s="1"/>
  <c r="AN79" i="13"/>
  <c r="AO79" i="13"/>
  <c r="AP79" i="13"/>
  <c r="AR79" i="13"/>
  <c r="B80" i="13"/>
  <c r="C80" i="13"/>
  <c r="D80" i="13"/>
  <c r="AL80" i="13"/>
  <c r="AK80" i="13" s="1"/>
  <c r="AN80" i="13"/>
  <c r="AO80" i="13"/>
  <c r="AP80" i="13"/>
  <c r="AR80" i="13"/>
  <c r="B81" i="13"/>
  <c r="C81" i="13"/>
  <c r="D81" i="13"/>
  <c r="AL81" i="13"/>
  <c r="AK81" i="13" s="1"/>
  <c r="AN81" i="13"/>
  <c r="AO81" i="13"/>
  <c r="AP81" i="13"/>
  <c r="AR81" i="13"/>
  <c r="B82" i="13"/>
  <c r="C82" i="13"/>
  <c r="D82" i="13"/>
  <c r="AL82" i="13"/>
  <c r="AK82" i="13" s="1"/>
  <c r="AN82" i="13"/>
  <c r="AO82" i="13"/>
  <c r="AP82" i="13"/>
  <c r="AR82" i="13"/>
  <c r="B83" i="13"/>
  <c r="C83" i="13"/>
  <c r="D83" i="13"/>
  <c r="AL83" i="13"/>
  <c r="AK83" i="13" s="1"/>
  <c r="AN83" i="13"/>
  <c r="AO83" i="13"/>
  <c r="AP83" i="13"/>
  <c r="AR83" i="13"/>
  <c r="B84" i="13"/>
  <c r="C84" i="13"/>
  <c r="D84" i="13"/>
  <c r="AL84" i="13"/>
  <c r="AK84" i="13" s="1"/>
  <c r="AN84" i="13"/>
  <c r="AO84" i="13"/>
  <c r="AP84" i="13"/>
  <c r="AR84" i="13"/>
  <c r="B85" i="13"/>
  <c r="C85" i="13"/>
  <c r="D85" i="13"/>
  <c r="AL85" i="13"/>
  <c r="AK85" i="13" s="1"/>
  <c r="AN85" i="13"/>
  <c r="AO85" i="13"/>
  <c r="AP85" i="13"/>
  <c r="AR85" i="13"/>
  <c r="B86" i="13"/>
  <c r="C86" i="13"/>
  <c r="D86" i="13"/>
  <c r="AL86" i="13"/>
  <c r="AK86" i="13" s="1"/>
  <c r="AN86" i="13"/>
  <c r="AO86" i="13"/>
  <c r="AP86" i="13"/>
  <c r="AR86" i="13"/>
  <c r="B87" i="13"/>
  <c r="C87" i="13"/>
  <c r="D87" i="13"/>
  <c r="AL87" i="13"/>
  <c r="AK87" i="13" s="1"/>
  <c r="AN87" i="13"/>
  <c r="AO87" i="13"/>
  <c r="AP87" i="13"/>
  <c r="AR87" i="13"/>
  <c r="B88" i="13"/>
  <c r="C88" i="13"/>
  <c r="D88" i="13"/>
  <c r="AL88" i="13"/>
  <c r="AK88" i="13" s="1"/>
  <c r="AO88" i="13"/>
  <c r="AP88" i="13"/>
  <c r="AR88" i="13"/>
  <c r="B89" i="13"/>
  <c r="C89" i="13"/>
  <c r="D89" i="13"/>
  <c r="AL89" i="13"/>
  <c r="AK89" i="13" s="1"/>
  <c r="AO89" i="13"/>
  <c r="AP89" i="13"/>
  <c r="AR89" i="13"/>
  <c r="B90" i="13"/>
  <c r="C90" i="13"/>
  <c r="D90" i="13"/>
  <c r="AL90" i="13"/>
  <c r="AK90" i="13" s="1"/>
  <c r="AN90" i="13"/>
  <c r="AO90" i="13"/>
  <c r="AP90" i="13"/>
  <c r="AR90" i="13"/>
  <c r="B91" i="13"/>
  <c r="C91" i="13"/>
  <c r="D91" i="13"/>
  <c r="AL91" i="13"/>
  <c r="AK91" i="13"/>
  <c r="AN91" i="13"/>
  <c r="AO91" i="13"/>
  <c r="AP91" i="13"/>
  <c r="AR91" i="13"/>
  <c r="B92" i="13"/>
  <c r="C92" i="13"/>
  <c r="D92" i="13"/>
  <c r="AL92" i="13"/>
  <c r="AK92" i="13" s="1"/>
  <c r="AN92" i="13"/>
  <c r="AO92" i="13"/>
  <c r="AP92" i="13"/>
  <c r="AR92" i="13"/>
  <c r="B93" i="13"/>
  <c r="C93" i="13"/>
  <c r="D93" i="13"/>
  <c r="AL93" i="13"/>
  <c r="AK93" i="13" s="1"/>
  <c r="AN93" i="13"/>
  <c r="AO93" i="13"/>
  <c r="AP93" i="13"/>
  <c r="AR93" i="13"/>
  <c r="B94" i="13"/>
  <c r="C94" i="13"/>
  <c r="D94" i="13"/>
  <c r="AL94" i="13"/>
  <c r="AK94" i="13" s="1"/>
  <c r="AN94" i="13"/>
  <c r="AO94" i="13"/>
  <c r="AP94" i="13"/>
  <c r="AR94" i="13"/>
  <c r="B95" i="13"/>
  <c r="C95" i="13"/>
  <c r="D95" i="13"/>
  <c r="AL95" i="13"/>
  <c r="AK95" i="13" s="1"/>
  <c r="AN95" i="13"/>
  <c r="AO95" i="13"/>
  <c r="AP95" i="13"/>
  <c r="AR95" i="13"/>
  <c r="B96" i="13"/>
  <c r="C96" i="13"/>
  <c r="D96" i="13"/>
  <c r="AL96" i="13"/>
  <c r="AK96" i="13" s="1"/>
  <c r="AN96" i="13"/>
  <c r="AO96" i="13"/>
  <c r="AP96" i="13"/>
  <c r="AR96" i="13"/>
  <c r="B97" i="13"/>
  <c r="C97" i="13"/>
  <c r="D97" i="13"/>
  <c r="AL97" i="13"/>
  <c r="AK97" i="13" s="1"/>
  <c r="AN97" i="13"/>
  <c r="AO97" i="13"/>
  <c r="AP97" i="13"/>
  <c r="AR97" i="13"/>
  <c r="B98" i="13"/>
  <c r="C98" i="13"/>
  <c r="D98" i="13"/>
  <c r="AL98" i="13"/>
  <c r="AK98" i="13" s="1"/>
  <c r="AN98" i="13"/>
  <c r="AO98" i="13"/>
  <c r="AP98" i="13"/>
  <c r="AR98" i="13"/>
  <c r="B99" i="13"/>
  <c r="C99" i="13"/>
  <c r="D99" i="13"/>
  <c r="AL99" i="13"/>
  <c r="AK99" i="13" s="1"/>
  <c r="AN99" i="13"/>
  <c r="AO99" i="13"/>
  <c r="AP99" i="13"/>
  <c r="AR99" i="13"/>
  <c r="B100" i="13"/>
  <c r="C100" i="13"/>
  <c r="D100" i="13"/>
  <c r="AL100" i="13"/>
  <c r="AK100" i="13" s="1"/>
  <c r="AN100" i="13"/>
  <c r="AO100" i="13"/>
  <c r="AP100" i="13"/>
  <c r="AR100" i="13"/>
  <c r="B101" i="13"/>
  <c r="C101" i="13"/>
  <c r="D101" i="13"/>
  <c r="AL101" i="13"/>
  <c r="AK101" i="13" s="1"/>
  <c r="AN101" i="13"/>
  <c r="AO101" i="13"/>
  <c r="AP101" i="13"/>
  <c r="AR101" i="13"/>
  <c r="B102" i="13"/>
  <c r="C102" i="13"/>
  <c r="D102" i="13"/>
  <c r="AL102" i="13"/>
  <c r="AK102" i="13" s="1"/>
  <c r="AO102" i="13"/>
  <c r="AP102" i="13"/>
  <c r="AR102" i="13"/>
  <c r="B103" i="13"/>
  <c r="C103" i="13"/>
  <c r="D103" i="13"/>
  <c r="AL103" i="13"/>
  <c r="AK103" i="13" s="1"/>
  <c r="AN103" i="13"/>
  <c r="AO103" i="13"/>
  <c r="AP103" i="13"/>
  <c r="AR103" i="13"/>
  <c r="D104"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B136" i="13"/>
  <c r="A137" i="13"/>
  <c r="B137" i="13"/>
  <c r="A138" i="13"/>
  <c r="B138" i="13"/>
  <c r="A139" i="13"/>
  <c r="B139" i="13"/>
  <c r="A140" i="13"/>
  <c r="B140" i="13"/>
  <c r="A141" i="13"/>
  <c r="B141" i="13"/>
  <c r="A143" i="13"/>
  <c r="E151" i="13"/>
  <c r="E150" i="13"/>
  <c r="E158" i="13"/>
  <c r="E165" i="13"/>
  <c r="F151" i="13"/>
  <c r="F150" i="13"/>
  <c r="F158" i="13"/>
  <c r="F165" i="13"/>
  <c r="G151" i="13"/>
  <c r="G150" i="13" s="1"/>
  <c r="G158" i="13"/>
  <c r="G165" i="13"/>
  <c r="H151" i="13"/>
  <c r="H158" i="13"/>
  <c r="H165" i="13"/>
  <c r="I151" i="13"/>
  <c r="I150" i="13" s="1"/>
  <c r="I158" i="13"/>
  <c r="I165" i="13"/>
  <c r="J151" i="13"/>
  <c r="J158" i="13"/>
  <c r="J165" i="13"/>
  <c r="J150" i="13" s="1"/>
  <c r="K151" i="13"/>
  <c r="K158" i="13"/>
  <c r="K165" i="13"/>
  <c r="L151" i="13"/>
  <c r="L158" i="13"/>
  <c r="L165" i="13"/>
  <c r="M151" i="13"/>
  <c r="M150" i="13"/>
  <c r="M158" i="13"/>
  <c r="M165" i="13"/>
  <c r="N151" i="13"/>
  <c r="N150" i="13" s="1"/>
  <c r="N158" i="13"/>
  <c r="N165" i="13"/>
  <c r="O151" i="13"/>
  <c r="O158" i="13"/>
  <c r="O150" i="13" s="1"/>
  <c r="O165" i="13"/>
  <c r="P151" i="13"/>
  <c r="P158" i="13"/>
  <c r="P165" i="13"/>
  <c r="Q151" i="13"/>
  <c r="Q158" i="13"/>
  <c r="Q150" i="13" s="1"/>
  <c r="Q165" i="13"/>
  <c r="R151" i="13"/>
  <c r="R158" i="13"/>
  <c r="R165" i="13"/>
  <c r="S151" i="13"/>
  <c r="S158" i="13"/>
  <c r="S165" i="13"/>
  <c r="T151" i="13"/>
  <c r="T158" i="13"/>
  <c r="T165" i="13"/>
  <c r="U151" i="13"/>
  <c r="U150" i="13" s="1"/>
  <c r="U158" i="13"/>
  <c r="U165" i="13"/>
  <c r="V151" i="13"/>
  <c r="V150" i="13" s="1"/>
  <c r="V158" i="13"/>
  <c r="V165" i="13"/>
  <c r="W151" i="13"/>
  <c r="W150" i="13" s="1"/>
  <c r="W158" i="13"/>
  <c r="W165" i="13"/>
  <c r="X151" i="13"/>
  <c r="X158" i="13"/>
  <c r="X165" i="13"/>
  <c r="Y151" i="13"/>
  <c r="Y158" i="13"/>
  <c r="Y165" i="13"/>
  <c r="Z151" i="13"/>
  <c r="Z158" i="13"/>
  <c r="Z165" i="13"/>
  <c r="AA151" i="13"/>
  <c r="AA150" i="13" s="1"/>
  <c r="AA158" i="13"/>
  <c r="AA165" i="13"/>
  <c r="AB151" i="13"/>
  <c r="AB158" i="13"/>
  <c r="AB165" i="13"/>
  <c r="AC151" i="13"/>
  <c r="AC150" i="13" s="1"/>
  <c r="AC158" i="13"/>
  <c r="AC165" i="13"/>
  <c r="AD151" i="13"/>
  <c r="AD150" i="13" s="1"/>
  <c r="AD158" i="13"/>
  <c r="AD165" i="13"/>
  <c r="AE151" i="13"/>
  <c r="AE150" i="13" s="1"/>
  <c r="AE158" i="13"/>
  <c r="AE165" i="13"/>
  <c r="AF151" i="13"/>
  <c r="AF158" i="13"/>
  <c r="AF165" i="13"/>
  <c r="AG151" i="13"/>
  <c r="AG158" i="13"/>
  <c r="AG150" i="13"/>
  <c r="AG165" i="13"/>
  <c r="AH151" i="13"/>
  <c r="AH158" i="13"/>
  <c r="AH165" i="13"/>
  <c r="AI151" i="13"/>
  <c r="AI158" i="13"/>
  <c r="AI150" i="13" s="1"/>
  <c r="AI165"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C2" i="11"/>
  <c r="B8" i="11" s="1"/>
  <c r="AN8" i="11" s="1"/>
  <c r="AO8" i="11" s="1"/>
  <c r="AT14" i="11"/>
  <c r="AV14" i="11" s="1"/>
  <c r="AT15" i="11"/>
  <c r="AV15" i="11" s="1"/>
  <c r="AT16" i="11"/>
  <c r="AV16" i="11" s="1"/>
  <c r="AT17" i="11"/>
  <c r="AV17" i="11" s="1"/>
  <c r="AW17" i="11"/>
  <c r="AT18" i="11"/>
  <c r="AV18" i="11"/>
  <c r="AW18" i="11"/>
  <c r="AT19" i="11"/>
  <c r="AV19" i="11" s="1"/>
  <c r="AW19" i="11"/>
  <c r="AT20" i="11"/>
  <c r="AV20" i="11" s="1"/>
  <c r="AW20" i="11"/>
  <c r="AW14" i="11"/>
  <c r="AW16" i="11"/>
  <c r="B14" i="11"/>
  <c r="AO14" i="11"/>
  <c r="C14" i="11"/>
  <c r="D14" i="11"/>
  <c r="AL14" i="11"/>
  <c r="AK14" i="11" s="1"/>
  <c r="AN14" i="11"/>
  <c r="AP14" i="11"/>
  <c r="AR14" i="11"/>
  <c r="AU14" i="11"/>
  <c r="AY14" i="11"/>
  <c r="BA14" i="11" s="1"/>
  <c r="B15" i="11"/>
  <c r="AO15" i="11"/>
  <c r="C15" i="11"/>
  <c r="D15" i="11"/>
  <c r="AL15" i="11"/>
  <c r="AK15" i="11" s="1"/>
  <c r="AN15" i="11"/>
  <c r="AP15" i="11"/>
  <c r="AR15" i="11"/>
  <c r="AY15" i="11"/>
  <c r="BA15" i="11" s="1"/>
  <c r="AZ15" i="11"/>
  <c r="BB15" i="11"/>
  <c r="B16" i="11"/>
  <c r="AO16" i="11"/>
  <c r="C16" i="11"/>
  <c r="D16" i="11"/>
  <c r="AL16" i="11"/>
  <c r="AK16" i="11" s="1"/>
  <c r="AN16" i="11"/>
  <c r="AP16" i="11"/>
  <c r="AR16" i="11"/>
  <c r="AU16" i="11"/>
  <c r="AY16" i="11"/>
  <c r="BA16" i="11" s="1"/>
  <c r="B17" i="11"/>
  <c r="AO17" i="11"/>
  <c r="C17" i="11"/>
  <c r="D17" i="11"/>
  <c r="AL17" i="11"/>
  <c r="AK17" i="11" s="1"/>
  <c r="AN17" i="11"/>
  <c r="AP17" i="11"/>
  <c r="AR17" i="11"/>
  <c r="AU17" i="11"/>
  <c r="AY17" i="11"/>
  <c r="BA17" i="11" s="1"/>
  <c r="B18" i="11"/>
  <c r="AO18" i="11"/>
  <c r="C18" i="11"/>
  <c r="D18" i="11"/>
  <c r="AL18" i="11"/>
  <c r="AK18" i="11" s="1"/>
  <c r="AN18" i="11"/>
  <c r="AP18" i="11"/>
  <c r="AR18" i="11"/>
  <c r="AU18" i="11"/>
  <c r="AY18" i="11"/>
  <c r="BA18" i="11" s="1"/>
  <c r="AZ18" i="11"/>
  <c r="BB18" i="11"/>
  <c r="B19" i="11"/>
  <c r="AO19" i="11"/>
  <c r="C19" i="11"/>
  <c r="D19" i="11"/>
  <c r="AL19" i="11"/>
  <c r="AK19" i="11" s="1"/>
  <c r="AN19" i="11"/>
  <c r="AP19" i="11"/>
  <c r="AR19" i="11"/>
  <c r="AU19" i="11"/>
  <c r="AY19" i="11"/>
  <c r="BA19" i="11" s="1"/>
  <c r="B20" i="11"/>
  <c r="AO20" i="11"/>
  <c r="C20" i="11"/>
  <c r="D20" i="11"/>
  <c r="AL20" i="11"/>
  <c r="AK20" i="11" s="1"/>
  <c r="AN20" i="11"/>
  <c r="AP20" i="11"/>
  <c r="AR20" i="11"/>
  <c r="AU20" i="11"/>
  <c r="AY20" i="11"/>
  <c r="BA20" i="11"/>
  <c r="B21" i="11"/>
  <c r="AO21" i="11"/>
  <c r="C21" i="11"/>
  <c r="D21" i="11"/>
  <c r="AL21" i="11"/>
  <c r="AK21" i="11" s="1"/>
  <c r="AN21" i="11"/>
  <c r="AP21" i="11"/>
  <c r="AR21" i="11"/>
  <c r="B22" i="11"/>
  <c r="AO22" i="11"/>
  <c r="C22" i="11"/>
  <c r="D22" i="11"/>
  <c r="AL22" i="11"/>
  <c r="AK22" i="11" s="1"/>
  <c r="AN22" i="11"/>
  <c r="AP22" i="11"/>
  <c r="AR22" i="11"/>
  <c r="B23" i="11"/>
  <c r="AO23" i="11"/>
  <c r="C23" i="11"/>
  <c r="D23" i="11"/>
  <c r="AL23" i="11"/>
  <c r="AK23" i="11" s="1"/>
  <c r="AN23" i="11"/>
  <c r="AP23" i="11"/>
  <c r="AR23" i="11"/>
  <c r="B24" i="11"/>
  <c r="AO24" i="11"/>
  <c r="C24" i="11"/>
  <c r="D24" i="11"/>
  <c r="AL24" i="11"/>
  <c r="AK24" i="11" s="1"/>
  <c r="AP24" i="11"/>
  <c r="AR24" i="11"/>
  <c r="B25" i="11"/>
  <c r="AO25" i="11"/>
  <c r="C25" i="11"/>
  <c r="D25" i="11"/>
  <c r="AL25" i="11"/>
  <c r="AK25" i="11" s="1"/>
  <c r="AP25" i="11"/>
  <c r="AR25" i="11"/>
  <c r="B26" i="11"/>
  <c r="AO26" i="11"/>
  <c r="C26" i="11"/>
  <c r="D26" i="11"/>
  <c r="AL26" i="11"/>
  <c r="AK26" i="11" s="1"/>
  <c r="AN26" i="11"/>
  <c r="AP26" i="11"/>
  <c r="AR26" i="11"/>
  <c r="B27" i="11"/>
  <c r="AO27" i="11"/>
  <c r="C27" i="11"/>
  <c r="D27" i="11"/>
  <c r="AL27" i="11"/>
  <c r="AK27" i="11" s="1"/>
  <c r="AN27" i="11"/>
  <c r="AP27" i="11"/>
  <c r="AR27" i="11"/>
  <c r="B28" i="11"/>
  <c r="AO28" i="11"/>
  <c r="C28" i="11"/>
  <c r="D28" i="11"/>
  <c r="AL28" i="11"/>
  <c r="AK28" i="11" s="1"/>
  <c r="AN28" i="11"/>
  <c r="AP28" i="11"/>
  <c r="AR28" i="11"/>
  <c r="B29" i="11"/>
  <c r="AO29" i="11"/>
  <c r="C29" i="11"/>
  <c r="D29" i="11"/>
  <c r="AL29" i="11"/>
  <c r="AK29" i="11" s="1"/>
  <c r="AN29" i="11"/>
  <c r="AP29" i="11"/>
  <c r="AR29" i="11"/>
  <c r="B30" i="11"/>
  <c r="C30" i="11"/>
  <c r="D30" i="11"/>
  <c r="AL30" i="11"/>
  <c r="AK30" i="11" s="1"/>
  <c r="AN30" i="11"/>
  <c r="AP30" i="11"/>
  <c r="AR30" i="11"/>
  <c r="B31" i="11"/>
  <c r="C31" i="11"/>
  <c r="D31" i="11"/>
  <c r="AL31" i="11"/>
  <c r="AK31" i="11" s="1"/>
  <c r="AN31" i="11"/>
  <c r="AP31" i="11"/>
  <c r="AR31" i="11"/>
  <c r="B32" i="11"/>
  <c r="C32" i="11"/>
  <c r="D32" i="11"/>
  <c r="AL32" i="11"/>
  <c r="AK32" i="11" s="1"/>
  <c r="AN32" i="11"/>
  <c r="AP32" i="11"/>
  <c r="AR32" i="11"/>
  <c r="B33" i="11"/>
  <c r="C33" i="11"/>
  <c r="D33" i="11"/>
  <c r="AL33" i="11"/>
  <c r="AK33" i="11" s="1"/>
  <c r="AN33" i="11"/>
  <c r="AP33" i="11"/>
  <c r="AR33" i="11"/>
  <c r="B34" i="11"/>
  <c r="C34" i="11"/>
  <c r="D34" i="11"/>
  <c r="AL34" i="11"/>
  <c r="AK34" i="11" s="1"/>
  <c r="AN34" i="11"/>
  <c r="AP34" i="11"/>
  <c r="AR34" i="11"/>
  <c r="B35" i="11"/>
  <c r="C35" i="11"/>
  <c r="D35" i="11"/>
  <c r="AL35" i="11"/>
  <c r="AK35" i="11" s="1"/>
  <c r="AN35" i="11"/>
  <c r="AO35" i="11"/>
  <c r="AP35" i="11"/>
  <c r="AR35" i="11"/>
  <c r="B36" i="11"/>
  <c r="C36" i="11"/>
  <c r="D36" i="11"/>
  <c r="AL36" i="11"/>
  <c r="AK36" i="11" s="1"/>
  <c r="AN36" i="11"/>
  <c r="AO36" i="11"/>
  <c r="AP36" i="11"/>
  <c r="AR36" i="11"/>
  <c r="B37" i="11"/>
  <c r="C37" i="11"/>
  <c r="D37" i="11"/>
  <c r="AL37" i="11"/>
  <c r="AK37" i="11" s="1"/>
  <c r="AN37" i="11"/>
  <c r="AO37" i="11"/>
  <c r="AP37" i="11"/>
  <c r="AR37" i="11"/>
  <c r="B38" i="11"/>
  <c r="C38" i="11"/>
  <c r="D38" i="11"/>
  <c r="AL38" i="11"/>
  <c r="AK38" i="11" s="1"/>
  <c r="AN38" i="11"/>
  <c r="AO38" i="11"/>
  <c r="AP38" i="11"/>
  <c r="AR38" i="11"/>
  <c r="B39" i="11"/>
  <c r="C39" i="11"/>
  <c r="D39" i="11"/>
  <c r="AL39" i="11"/>
  <c r="AK39" i="11" s="1"/>
  <c r="AN39" i="11"/>
  <c r="AO39" i="11"/>
  <c r="AP39" i="11"/>
  <c r="AR39" i="11"/>
  <c r="B40" i="11"/>
  <c r="C40" i="11"/>
  <c r="D40" i="11"/>
  <c r="AL40" i="11"/>
  <c r="AK40" i="11" s="1"/>
  <c r="AO40" i="11"/>
  <c r="AP40" i="11"/>
  <c r="AR40" i="11"/>
  <c r="B41" i="11"/>
  <c r="C41" i="11"/>
  <c r="D41" i="11"/>
  <c r="AL41" i="11"/>
  <c r="AK41" i="11" s="1"/>
  <c r="AO41" i="11"/>
  <c r="AP41" i="11"/>
  <c r="AR41" i="11"/>
  <c r="B42" i="11"/>
  <c r="C42" i="11"/>
  <c r="D42" i="11"/>
  <c r="AL42" i="11"/>
  <c r="AK42" i="11" s="1"/>
  <c r="AN42" i="11"/>
  <c r="AO42" i="11"/>
  <c r="AP42" i="11"/>
  <c r="AR42" i="11"/>
  <c r="B43" i="11"/>
  <c r="C43" i="11"/>
  <c r="D43" i="11"/>
  <c r="AL43" i="11"/>
  <c r="AK43" i="11" s="1"/>
  <c r="AN43" i="11"/>
  <c r="AO43" i="11"/>
  <c r="AP43" i="11"/>
  <c r="AR43" i="11"/>
  <c r="B44" i="11"/>
  <c r="C44" i="11"/>
  <c r="D44" i="11"/>
  <c r="AL44" i="11"/>
  <c r="AK44" i="11" s="1"/>
  <c r="AN44" i="11"/>
  <c r="AO44" i="11"/>
  <c r="AP44" i="11"/>
  <c r="AR44" i="11"/>
  <c r="B45" i="11"/>
  <c r="C45" i="11"/>
  <c r="D45" i="11"/>
  <c r="AL45" i="11"/>
  <c r="AK45" i="11" s="1"/>
  <c r="AN45" i="11"/>
  <c r="AO45" i="11"/>
  <c r="AP45" i="11"/>
  <c r="AR45" i="11"/>
  <c r="B46" i="11"/>
  <c r="C46" i="11"/>
  <c r="D46" i="11"/>
  <c r="AL46" i="11"/>
  <c r="AK46" i="11" s="1"/>
  <c r="AN46" i="11"/>
  <c r="AO46" i="11"/>
  <c r="AP46" i="11"/>
  <c r="AR46" i="11"/>
  <c r="B47" i="11"/>
  <c r="C47" i="11"/>
  <c r="D47" i="11"/>
  <c r="AL47" i="11"/>
  <c r="AK47" i="11" s="1"/>
  <c r="AN47" i="11"/>
  <c r="AO47" i="11"/>
  <c r="AP47" i="11"/>
  <c r="AR47" i="11"/>
  <c r="B48" i="11"/>
  <c r="C48" i="11"/>
  <c r="D48" i="11"/>
  <c r="AL48" i="11"/>
  <c r="AK48" i="11" s="1"/>
  <c r="AN48" i="11"/>
  <c r="AO48" i="11"/>
  <c r="AP48" i="11"/>
  <c r="AR48" i="11"/>
  <c r="B49" i="11"/>
  <c r="C49" i="11"/>
  <c r="D49" i="11"/>
  <c r="AL49" i="11"/>
  <c r="AK49" i="11" s="1"/>
  <c r="AN49" i="11"/>
  <c r="AO49" i="11"/>
  <c r="AP49" i="11"/>
  <c r="AR49" i="11"/>
  <c r="B50" i="11"/>
  <c r="C50" i="11"/>
  <c r="D50" i="11"/>
  <c r="AL50" i="11"/>
  <c r="AK50" i="11" s="1"/>
  <c r="AN50" i="11"/>
  <c r="AO50" i="11"/>
  <c r="AP50" i="11"/>
  <c r="AR50" i="11"/>
  <c r="B51" i="11"/>
  <c r="C51" i="11"/>
  <c r="D51" i="11"/>
  <c r="AL51" i="11"/>
  <c r="AK51" i="11" s="1"/>
  <c r="AN51" i="11"/>
  <c r="AP51" i="11"/>
  <c r="AR51" i="11"/>
  <c r="B52" i="11"/>
  <c r="C52" i="11"/>
  <c r="D52" i="11"/>
  <c r="AL52" i="11"/>
  <c r="AK52" i="11" s="1"/>
  <c r="AP52" i="11"/>
  <c r="AR52" i="11"/>
  <c r="B53" i="11"/>
  <c r="C53" i="11"/>
  <c r="D53" i="11"/>
  <c r="AL53" i="11"/>
  <c r="AK53" i="11" s="1"/>
  <c r="AN53" i="11"/>
  <c r="AP53" i="11"/>
  <c r="AR53" i="11"/>
  <c r="B54" i="11"/>
  <c r="C54" i="11"/>
  <c r="D54" i="11"/>
  <c r="AL54" i="11"/>
  <c r="AK54" i="11" s="1"/>
  <c r="AP54" i="11"/>
  <c r="AR54" i="11"/>
  <c r="B55" i="11"/>
  <c r="C55" i="11"/>
  <c r="D55" i="11"/>
  <c r="AL55" i="11"/>
  <c r="AK55" i="11" s="1"/>
  <c r="AN55" i="11"/>
  <c r="AP55" i="11"/>
  <c r="AR55" i="11"/>
  <c r="B56" i="11"/>
  <c r="C56" i="11"/>
  <c r="D56" i="11"/>
  <c r="AL56" i="11"/>
  <c r="AK56" i="11" s="1"/>
  <c r="AP56" i="11"/>
  <c r="AR56" i="11"/>
  <c r="B57" i="11"/>
  <c r="C57" i="11"/>
  <c r="D57" i="11"/>
  <c r="AL57" i="11"/>
  <c r="AK57" i="11" s="1"/>
  <c r="AP57" i="11"/>
  <c r="AR57" i="11"/>
  <c r="B58" i="11"/>
  <c r="C58" i="11"/>
  <c r="D58" i="11"/>
  <c r="AL58" i="11"/>
  <c r="AK58" i="11" s="1"/>
  <c r="AP58" i="11"/>
  <c r="AR58" i="11"/>
  <c r="B59" i="11"/>
  <c r="C59" i="11"/>
  <c r="D59" i="11"/>
  <c r="AL59" i="11"/>
  <c r="AK59" i="11" s="1"/>
  <c r="AN59" i="11"/>
  <c r="AP59" i="11"/>
  <c r="AR59" i="11"/>
  <c r="B60" i="11"/>
  <c r="C60" i="11"/>
  <c r="D60" i="11"/>
  <c r="AL60" i="11"/>
  <c r="AK60" i="11" s="1"/>
  <c r="AP60" i="11"/>
  <c r="AR60" i="11"/>
  <c r="B61" i="11"/>
  <c r="C61" i="11"/>
  <c r="D61" i="11"/>
  <c r="AL61" i="11"/>
  <c r="AK61" i="11" s="1"/>
  <c r="AN61" i="11"/>
  <c r="AP61" i="11"/>
  <c r="AR61" i="11"/>
  <c r="B62" i="11"/>
  <c r="C62" i="11"/>
  <c r="D62" i="11"/>
  <c r="AL62" i="11"/>
  <c r="AK62" i="11" s="1"/>
  <c r="AP62" i="11"/>
  <c r="AR62" i="11"/>
  <c r="B63" i="11"/>
  <c r="C63" i="11"/>
  <c r="D63" i="11"/>
  <c r="AL63" i="11"/>
  <c r="AK63" i="11" s="1"/>
  <c r="AN63" i="11"/>
  <c r="AP63" i="11"/>
  <c r="AR63" i="11"/>
  <c r="B64" i="11"/>
  <c r="C64" i="11"/>
  <c r="D64" i="11"/>
  <c r="AL64" i="11"/>
  <c r="AK64" i="11" s="1"/>
  <c r="AP64" i="11"/>
  <c r="AR64" i="11"/>
  <c r="B65" i="11"/>
  <c r="C65" i="11"/>
  <c r="D65" i="11"/>
  <c r="AL65" i="11"/>
  <c r="AK65" i="11" s="1"/>
  <c r="AN65" i="11"/>
  <c r="AP65" i="11"/>
  <c r="AR65" i="11"/>
  <c r="B66" i="11"/>
  <c r="C66" i="11"/>
  <c r="D66" i="11"/>
  <c r="AL66" i="11"/>
  <c r="AK66" i="11" s="1"/>
  <c r="AP66" i="11"/>
  <c r="AR66" i="11"/>
  <c r="B67" i="11"/>
  <c r="C67" i="11"/>
  <c r="D67" i="11"/>
  <c r="AL67" i="11"/>
  <c r="AK67" i="11" s="1"/>
  <c r="AN67" i="11"/>
  <c r="AP67" i="11"/>
  <c r="AR67" i="11"/>
  <c r="B68" i="11"/>
  <c r="C68" i="11"/>
  <c r="D68" i="11"/>
  <c r="AL68" i="11"/>
  <c r="AK68" i="11" s="1"/>
  <c r="AP68" i="11"/>
  <c r="AR68" i="11"/>
  <c r="B69" i="11"/>
  <c r="C69" i="11"/>
  <c r="D69" i="11"/>
  <c r="AL69" i="11"/>
  <c r="AK69" i="11" s="1"/>
  <c r="AN69" i="11"/>
  <c r="AP69" i="11"/>
  <c r="AR69" i="11"/>
  <c r="B70" i="11"/>
  <c r="C70" i="11"/>
  <c r="D70" i="11"/>
  <c r="AL70" i="11"/>
  <c r="AK70" i="11" s="1"/>
  <c r="AP70" i="11"/>
  <c r="AR70" i="11"/>
  <c r="B71" i="11"/>
  <c r="C71" i="11"/>
  <c r="D71" i="11"/>
  <c r="AL71" i="11"/>
  <c r="AK71" i="11" s="1"/>
  <c r="AN71" i="11"/>
  <c r="AP71" i="11"/>
  <c r="AR71" i="11"/>
  <c r="B72" i="11"/>
  <c r="C72" i="11"/>
  <c r="D72" i="11"/>
  <c r="AL72" i="11"/>
  <c r="AK72" i="11" s="1"/>
  <c r="AP72" i="11"/>
  <c r="AR72" i="11"/>
  <c r="B73" i="11"/>
  <c r="C73" i="11"/>
  <c r="D73" i="11"/>
  <c r="AL73" i="11"/>
  <c r="AK73" i="11" s="1"/>
  <c r="AP73" i="11"/>
  <c r="AR73" i="11"/>
  <c r="B74" i="11"/>
  <c r="C74" i="11"/>
  <c r="D74" i="11"/>
  <c r="AL74" i="11"/>
  <c r="AK74" i="11" s="1"/>
  <c r="AN74" i="11"/>
  <c r="AO74" i="11"/>
  <c r="AP74" i="11"/>
  <c r="AR74" i="11"/>
  <c r="B75" i="11"/>
  <c r="C75" i="11"/>
  <c r="D75" i="11"/>
  <c r="AL75" i="11"/>
  <c r="AK75" i="11" s="1"/>
  <c r="AN75" i="11"/>
  <c r="AO75" i="11"/>
  <c r="AP75" i="11"/>
  <c r="AR75" i="11"/>
  <c r="B76" i="11"/>
  <c r="C76" i="11"/>
  <c r="D76" i="11"/>
  <c r="AL76" i="11"/>
  <c r="AK76" i="11" s="1"/>
  <c r="AN76" i="11"/>
  <c r="AO76" i="11"/>
  <c r="AP76" i="11"/>
  <c r="AR76" i="11"/>
  <c r="B77" i="11"/>
  <c r="C77" i="11"/>
  <c r="D77" i="11"/>
  <c r="AL77" i="11"/>
  <c r="AK77" i="11" s="1"/>
  <c r="AN77" i="11"/>
  <c r="AO77" i="11"/>
  <c r="AP77" i="11"/>
  <c r="AR77" i="11"/>
  <c r="B78" i="11"/>
  <c r="C78" i="11"/>
  <c r="D78" i="11"/>
  <c r="AL78" i="11"/>
  <c r="AK78" i="11" s="1"/>
  <c r="AN78" i="11"/>
  <c r="AO78" i="11"/>
  <c r="AP78" i="11"/>
  <c r="AR78" i="11"/>
  <c r="B79" i="11"/>
  <c r="C79" i="11"/>
  <c r="D79" i="11"/>
  <c r="AL79" i="11"/>
  <c r="AK79" i="11" s="1"/>
  <c r="AN79" i="11"/>
  <c r="AO79" i="11"/>
  <c r="AP79" i="11"/>
  <c r="AR79" i="11"/>
  <c r="B80" i="11"/>
  <c r="C80" i="11"/>
  <c r="D80" i="11"/>
  <c r="AL80" i="11"/>
  <c r="AK80" i="11" s="1"/>
  <c r="AN80" i="11"/>
  <c r="AO80" i="11"/>
  <c r="AP80" i="11"/>
  <c r="AR80" i="11"/>
  <c r="B81" i="11"/>
  <c r="C81" i="11"/>
  <c r="D81" i="11"/>
  <c r="AL81" i="11"/>
  <c r="AK81" i="11" s="1"/>
  <c r="AN81" i="11"/>
  <c r="AO81" i="11"/>
  <c r="AP81" i="11"/>
  <c r="AR81" i="11"/>
  <c r="B82" i="11"/>
  <c r="C82" i="11"/>
  <c r="D82" i="11"/>
  <c r="AL82" i="11"/>
  <c r="AK82" i="11" s="1"/>
  <c r="AN82" i="11"/>
  <c r="AO82" i="11"/>
  <c r="AP82" i="11"/>
  <c r="AR82" i="11"/>
  <c r="B83" i="11"/>
  <c r="C83" i="11"/>
  <c r="D83" i="11"/>
  <c r="AL83" i="11"/>
  <c r="AK83" i="11" s="1"/>
  <c r="AN83" i="11"/>
  <c r="AO83" i="11"/>
  <c r="AP83" i="11"/>
  <c r="AR83" i="11"/>
  <c r="B84" i="11"/>
  <c r="C84" i="11"/>
  <c r="D84" i="11"/>
  <c r="AL84" i="11"/>
  <c r="AK84" i="11" s="1"/>
  <c r="AN84" i="11"/>
  <c r="AO84" i="11"/>
  <c r="AP84" i="11"/>
  <c r="AR84" i="11"/>
  <c r="B85" i="11"/>
  <c r="C85" i="11"/>
  <c r="D85" i="11"/>
  <c r="AL85" i="11"/>
  <c r="AK85" i="11" s="1"/>
  <c r="AN85" i="11"/>
  <c r="AO85" i="11"/>
  <c r="AP85" i="11"/>
  <c r="AR85" i="11"/>
  <c r="B86" i="11"/>
  <c r="C86" i="11"/>
  <c r="D86" i="11"/>
  <c r="AL86" i="11"/>
  <c r="AK86" i="11" s="1"/>
  <c r="AN86" i="11"/>
  <c r="AO86" i="11"/>
  <c r="AP86" i="11"/>
  <c r="AR86" i="11"/>
  <c r="B87" i="11"/>
  <c r="C87" i="11"/>
  <c r="D87" i="11"/>
  <c r="AL87" i="11"/>
  <c r="AK87" i="11" s="1"/>
  <c r="AN87" i="11"/>
  <c r="AO87" i="11"/>
  <c r="AP87" i="11"/>
  <c r="AR87" i="11"/>
  <c r="B88" i="11"/>
  <c r="C88" i="11"/>
  <c r="D88" i="11"/>
  <c r="AL88" i="11"/>
  <c r="AK88" i="11" s="1"/>
  <c r="AO88" i="11"/>
  <c r="AP88" i="11"/>
  <c r="AR88" i="11"/>
  <c r="B89" i="11"/>
  <c r="C89" i="11"/>
  <c r="D89" i="11"/>
  <c r="AL89" i="11"/>
  <c r="AK89" i="11" s="1"/>
  <c r="AO89" i="11"/>
  <c r="AP89" i="11"/>
  <c r="AR89" i="11"/>
  <c r="B90" i="11"/>
  <c r="C90" i="11"/>
  <c r="D90" i="11"/>
  <c r="AL90" i="11"/>
  <c r="AK90" i="11" s="1"/>
  <c r="AN90" i="11"/>
  <c r="AO90" i="11"/>
  <c r="AP90" i="11"/>
  <c r="AR90" i="11"/>
  <c r="B91" i="11"/>
  <c r="C91" i="11"/>
  <c r="D91" i="11"/>
  <c r="AL91" i="11"/>
  <c r="AK91" i="11" s="1"/>
  <c r="AN91" i="11"/>
  <c r="AO91" i="11"/>
  <c r="AP91" i="11"/>
  <c r="AR91" i="11"/>
  <c r="B92" i="11"/>
  <c r="C92" i="11"/>
  <c r="D92" i="11"/>
  <c r="AL92" i="11"/>
  <c r="AK92" i="11" s="1"/>
  <c r="AN92" i="11"/>
  <c r="AO92" i="11"/>
  <c r="AP92" i="11"/>
  <c r="AR92" i="11"/>
  <c r="B93" i="11"/>
  <c r="C93" i="11"/>
  <c r="D93" i="11"/>
  <c r="AL93" i="11"/>
  <c r="AK93" i="11" s="1"/>
  <c r="AN93" i="11"/>
  <c r="AO93" i="11"/>
  <c r="AP93" i="11"/>
  <c r="AR93" i="11"/>
  <c r="B94" i="11"/>
  <c r="C94" i="11"/>
  <c r="D94" i="11"/>
  <c r="AL94" i="11"/>
  <c r="AK94" i="11" s="1"/>
  <c r="AN94" i="11"/>
  <c r="AO94" i="11"/>
  <c r="AP94" i="11"/>
  <c r="AR94" i="11"/>
  <c r="B95" i="11"/>
  <c r="C95" i="11"/>
  <c r="D95" i="11"/>
  <c r="AL95" i="11"/>
  <c r="AK95" i="11" s="1"/>
  <c r="AN95" i="11"/>
  <c r="AO95" i="11"/>
  <c r="AP95" i="11"/>
  <c r="AR95" i="11"/>
  <c r="B96" i="11"/>
  <c r="C96" i="11"/>
  <c r="D96" i="11"/>
  <c r="AL96" i="11"/>
  <c r="AK96" i="11" s="1"/>
  <c r="AN96" i="11"/>
  <c r="AO96" i="11"/>
  <c r="AP96" i="11"/>
  <c r="AR96" i="11"/>
  <c r="B97" i="11"/>
  <c r="C97" i="11"/>
  <c r="D97" i="11"/>
  <c r="AL97" i="11"/>
  <c r="AK97" i="11" s="1"/>
  <c r="AN97" i="11"/>
  <c r="AO97" i="11"/>
  <c r="AP97" i="11"/>
  <c r="AR97" i="11"/>
  <c r="B98" i="11"/>
  <c r="C98" i="11"/>
  <c r="D98" i="11"/>
  <c r="AL98" i="11"/>
  <c r="AK98" i="11" s="1"/>
  <c r="AN98" i="11"/>
  <c r="AO98" i="11"/>
  <c r="AP98" i="11"/>
  <c r="AR98" i="11"/>
  <c r="B99" i="11"/>
  <c r="C99" i="11"/>
  <c r="D99" i="11"/>
  <c r="AL99" i="11"/>
  <c r="AK99" i="11" s="1"/>
  <c r="AN99" i="11"/>
  <c r="AO99" i="11"/>
  <c r="AP99" i="11"/>
  <c r="AR99" i="11"/>
  <c r="B100" i="11"/>
  <c r="C100" i="11"/>
  <c r="D100" i="11"/>
  <c r="AL100" i="11"/>
  <c r="AK100" i="11" s="1"/>
  <c r="AN100" i="11"/>
  <c r="AO100" i="11"/>
  <c r="AP100" i="11"/>
  <c r="AR100" i="11"/>
  <c r="B101" i="11"/>
  <c r="C101" i="11"/>
  <c r="D101" i="11"/>
  <c r="AL101" i="11"/>
  <c r="AK101" i="11" s="1"/>
  <c r="AN101" i="11"/>
  <c r="AO101" i="11"/>
  <c r="AP101" i="11"/>
  <c r="AR101" i="11"/>
  <c r="B102" i="11"/>
  <c r="C102" i="11"/>
  <c r="D102" i="11"/>
  <c r="AL102" i="11"/>
  <c r="AK102" i="11" s="1"/>
  <c r="AO102" i="11"/>
  <c r="AP102" i="11"/>
  <c r="AR102" i="11"/>
  <c r="B103" i="11"/>
  <c r="C103" i="11"/>
  <c r="D103" i="11"/>
  <c r="AL103" i="11"/>
  <c r="AK103" i="11"/>
  <c r="AN103" i="11"/>
  <c r="AO103" i="11"/>
  <c r="AP103" i="11"/>
  <c r="AR103" i="11"/>
  <c r="D104"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E151" i="11"/>
  <c r="E158" i="11"/>
  <c r="E165" i="11"/>
  <c r="F151" i="11"/>
  <c r="F158" i="11"/>
  <c r="F165" i="11"/>
  <c r="F150" i="11" s="1"/>
  <c r="G151" i="11"/>
  <c r="G158" i="11"/>
  <c r="G165" i="11"/>
  <c r="H151" i="11"/>
  <c r="H158" i="11"/>
  <c r="H150" i="11"/>
  <c r="H165" i="11"/>
  <c r="I151" i="11"/>
  <c r="I158" i="11"/>
  <c r="I165" i="11"/>
  <c r="J151" i="11"/>
  <c r="J150" i="11" s="1"/>
  <c r="J158" i="11"/>
  <c r="J165" i="11"/>
  <c r="K151" i="11"/>
  <c r="K158" i="11"/>
  <c r="K165" i="11"/>
  <c r="L151" i="11"/>
  <c r="L150" i="11" s="1"/>
  <c r="L158" i="11"/>
  <c r="L165" i="11"/>
  <c r="M151" i="11"/>
  <c r="M158" i="11"/>
  <c r="M165" i="11"/>
  <c r="N151" i="11"/>
  <c r="N150" i="11" s="1"/>
  <c r="N158" i="11"/>
  <c r="N165" i="11"/>
  <c r="O151" i="11"/>
  <c r="O150" i="11" s="1"/>
  <c r="O158" i="11"/>
  <c r="O165" i="11"/>
  <c r="P151" i="11"/>
  <c r="P158" i="11"/>
  <c r="P150" i="11" s="1"/>
  <c r="P165" i="11"/>
  <c r="Q151" i="11"/>
  <c r="Q158" i="11"/>
  <c r="Q165" i="11"/>
  <c r="R151" i="11"/>
  <c r="R158" i="11"/>
  <c r="R165" i="11"/>
  <c r="S151" i="11"/>
  <c r="S158" i="11"/>
  <c r="S165" i="11"/>
  <c r="S150" i="11" s="1"/>
  <c r="T151" i="11"/>
  <c r="T158" i="11"/>
  <c r="T165" i="11"/>
  <c r="T150" i="11" s="1"/>
  <c r="U151" i="11"/>
  <c r="U150" i="11"/>
  <c r="U158" i="11"/>
  <c r="U165" i="11"/>
  <c r="V151" i="11"/>
  <c r="V150" i="11"/>
  <c r="V158" i="11"/>
  <c r="V165" i="11"/>
  <c r="W151" i="11"/>
  <c r="W158" i="11"/>
  <c r="W165" i="11"/>
  <c r="X151" i="11"/>
  <c r="X158" i="11"/>
  <c r="X165" i="11"/>
  <c r="X150" i="11" s="1"/>
  <c r="Y151" i="11"/>
  <c r="Y158" i="11"/>
  <c r="Y165" i="11"/>
  <c r="Z151" i="11"/>
  <c r="Z158" i="11"/>
  <c r="Z150" i="11" s="1"/>
  <c r="Z165" i="11"/>
  <c r="AA151" i="11"/>
  <c r="AA158" i="11"/>
  <c r="AA165" i="11"/>
  <c r="AB151" i="11"/>
  <c r="AB150" i="11" s="1"/>
  <c r="AB158" i="11"/>
  <c r="AB165" i="11"/>
  <c r="AC151" i="11"/>
  <c r="AC158" i="11"/>
  <c r="AC165" i="11"/>
  <c r="AD151" i="11"/>
  <c r="AD150" i="11" s="1"/>
  <c r="AD158" i="11"/>
  <c r="AD165" i="11"/>
  <c r="AE151" i="11"/>
  <c r="AE158" i="11"/>
  <c r="AE165" i="11"/>
  <c r="AF151" i="11"/>
  <c r="AF158" i="11"/>
  <c r="AF165" i="11"/>
  <c r="AG151" i="11"/>
  <c r="AG158" i="11"/>
  <c r="AG165" i="11"/>
  <c r="AH151" i="11"/>
  <c r="AH158" i="11"/>
  <c r="AH150" i="11" s="1"/>
  <c r="AH165" i="11"/>
  <c r="AI151" i="11"/>
  <c r="AI158" i="11"/>
  <c r="AI165"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1" i="11"/>
  <c r="B171" i="11"/>
  <c r="A172" i="11"/>
  <c r="B172" i="11"/>
  <c r="A173" i="11"/>
  <c r="B173" i="11"/>
  <c r="A174" i="11"/>
  <c r="B174" i="11"/>
  <c r="AC2" i="7"/>
  <c r="B8" i="7" s="1"/>
  <c r="AN8" i="7" s="1"/>
  <c r="AT14" i="7"/>
  <c r="AV14" i="7" s="1"/>
  <c r="AT15" i="7"/>
  <c r="AV15" i="7" s="1"/>
  <c r="AT16" i="7"/>
  <c r="AV16" i="7" s="1"/>
  <c r="AW16" i="7"/>
  <c r="AT17" i="7"/>
  <c r="AV17" i="7" s="1"/>
  <c r="AW17" i="7"/>
  <c r="AT18" i="7"/>
  <c r="AV18" i="7" s="1"/>
  <c r="AW18" i="7"/>
  <c r="AT19" i="7"/>
  <c r="AV19" i="7"/>
  <c r="AW19" i="7"/>
  <c r="AT20" i="7"/>
  <c r="AV20" i="7" s="1"/>
  <c r="AW20" i="7"/>
  <c r="AW14" i="7"/>
  <c r="B14" i="7"/>
  <c r="AO14" i="7"/>
  <c r="C14" i="7"/>
  <c r="D14" i="7"/>
  <c r="AL14" i="7"/>
  <c r="AK14" i="7" s="1"/>
  <c r="AN14" i="7"/>
  <c r="AP14" i="7"/>
  <c r="AR14" i="7"/>
  <c r="AU14" i="7"/>
  <c r="AY14" i="7"/>
  <c r="BA14" i="7"/>
  <c r="AZ14" i="7"/>
  <c r="B15" i="7"/>
  <c r="AO15" i="7"/>
  <c r="C15" i="7"/>
  <c r="D15" i="7"/>
  <c r="AL15" i="7"/>
  <c r="AK15" i="7" s="1"/>
  <c r="AN15" i="7"/>
  <c r="AP15" i="7"/>
  <c r="AR15" i="7"/>
  <c r="AY15" i="7"/>
  <c r="BA15" i="7" s="1"/>
  <c r="AZ15" i="7"/>
  <c r="BB15" i="7"/>
  <c r="B16" i="7"/>
  <c r="AO16" i="7"/>
  <c r="C16" i="7"/>
  <c r="D16" i="7"/>
  <c r="AL16" i="7"/>
  <c r="AK16" i="7" s="1"/>
  <c r="AN16" i="7"/>
  <c r="AP16" i="7"/>
  <c r="AR16" i="7"/>
  <c r="AU16" i="7"/>
  <c r="AY16" i="7"/>
  <c r="BA16" i="7" s="1"/>
  <c r="AZ16" i="7"/>
  <c r="B17" i="7"/>
  <c r="AO17" i="7"/>
  <c r="C17" i="7"/>
  <c r="D17" i="7"/>
  <c r="AL17" i="7"/>
  <c r="AK17" i="7" s="1"/>
  <c r="AN17" i="7"/>
  <c r="AP17" i="7"/>
  <c r="AR17" i="7"/>
  <c r="AU17" i="7"/>
  <c r="AY17" i="7"/>
  <c r="BA17" i="7"/>
  <c r="B18" i="7"/>
  <c r="AO18" i="7"/>
  <c r="C18" i="7"/>
  <c r="D18" i="7"/>
  <c r="AL18" i="7"/>
  <c r="AK18" i="7" s="1"/>
  <c r="AN18" i="7"/>
  <c r="AP18" i="7"/>
  <c r="AR18" i="7"/>
  <c r="AU18" i="7"/>
  <c r="AY18" i="7"/>
  <c r="BA18" i="7" s="1"/>
  <c r="B19" i="7"/>
  <c r="AO19" i="7"/>
  <c r="C19" i="7"/>
  <c r="D19" i="7"/>
  <c r="AL19" i="7"/>
  <c r="AK19" i="7" s="1"/>
  <c r="AN19" i="7"/>
  <c r="AP19" i="7"/>
  <c r="AR19" i="7"/>
  <c r="AU19" i="7"/>
  <c r="AY19" i="7"/>
  <c r="BA19" i="7" s="1"/>
  <c r="AZ19" i="7"/>
  <c r="BB19" i="7"/>
  <c r="B20" i="7"/>
  <c r="AO20" i="7"/>
  <c r="C20" i="7"/>
  <c r="D20" i="7"/>
  <c r="AL20" i="7"/>
  <c r="AK20" i="7" s="1"/>
  <c r="AN20" i="7"/>
  <c r="AP20" i="7"/>
  <c r="AR20" i="7"/>
  <c r="AU20" i="7"/>
  <c r="AY20" i="7"/>
  <c r="BA20" i="7" s="1"/>
  <c r="B21" i="7"/>
  <c r="AO21" i="7"/>
  <c r="C21" i="7"/>
  <c r="D21" i="7"/>
  <c r="AL21" i="7"/>
  <c r="AK21" i="7" s="1"/>
  <c r="AN21" i="7"/>
  <c r="AP21" i="7"/>
  <c r="AR21" i="7"/>
  <c r="B22" i="7"/>
  <c r="AO22" i="7"/>
  <c r="C22" i="7"/>
  <c r="D22" i="7"/>
  <c r="AL22" i="7"/>
  <c r="AK22" i="7" s="1"/>
  <c r="AN22" i="7"/>
  <c r="AP22" i="7"/>
  <c r="AR22" i="7"/>
  <c r="B23" i="7"/>
  <c r="AO23" i="7"/>
  <c r="C23" i="7"/>
  <c r="D23" i="7"/>
  <c r="AL23" i="7"/>
  <c r="AK23" i="7" s="1"/>
  <c r="AN23" i="7"/>
  <c r="AP23" i="7"/>
  <c r="AR23" i="7"/>
  <c r="B24" i="7"/>
  <c r="AO24" i="7"/>
  <c r="C24" i="7"/>
  <c r="D24" i="7"/>
  <c r="AL24" i="7"/>
  <c r="AK24" i="7" s="1"/>
  <c r="AP24" i="7"/>
  <c r="AR24" i="7"/>
  <c r="B25" i="7"/>
  <c r="AO25" i="7"/>
  <c r="C25" i="7"/>
  <c r="D25" i="7"/>
  <c r="AL25" i="7"/>
  <c r="AK25" i="7" s="1"/>
  <c r="AP25" i="7"/>
  <c r="AR25" i="7"/>
  <c r="B26" i="7"/>
  <c r="AO26" i="7"/>
  <c r="C26" i="7"/>
  <c r="D26" i="7"/>
  <c r="AL26" i="7"/>
  <c r="AK26" i="7" s="1"/>
  <c r="AN26" i="7"/>
  <c r="AP26" i="7"/>
  <c r="AR26" i="7"/>
  <c r="B27" i="7"/>
  <c r="AO27" i="7"/>
  <c r="C27" i="7"/>
  <c r="D27" i="7"/>
  <c r="AL27" i="7"/>
  <c r="AK27" i="7" s="1"/>
  <c r="AN27" i="7"/>
  <c r="AP27" i="7"/>
  <c r="AR27" i="7"/>
  <c r="B28" i="7"/>
  <c r="AO28" i="7"/>
  <c r="C28" i="7"/>
  <c r="D28" i="7"/>
  <c r="AL28" i="7"/>
  <c r="AK28" i="7" s="1"/>
  <c r="AN28" i="7"/>
  <c r="AP28" i="7"/>
  <c r="AR28" i="7"/>
  <c r="B29" i="7"/>
  <c r="AO29" i="7"/>
  <c r="C29" i="7"/>
  <c r="D29" i="7"/>
  <c r="AL29" i="7"/>
  <c r="AK29" i="7" s="1"/>
  <c r="AN29" i="7"/>
  <c r="AP29" i="7"/>
  <c r="AR29" i="7"/>
  <c r="B30" i="7"/>
  <c r="C30" i="7"/>
  <c r="D30" i="7"/>
  <c r="AL30" i="7"/>
  <c r="AK30" i="7" s="1"/>
  <c r="AN30" i="7"/>
  <c r="AP30" i="7"/>
  <c r="AR30" i="7"/>
  <c r="B31" i="7"/>
  <c r="C31" i="7"/>
  <c r="D31" i="7"/>
  <c r="AL31" i="7"/>
  <c r="AK31" i="7" s="1"/>
  <c r="AN31" i="7"/>
  <c r="AP31" i="7"/>
  <c r="AR31" i="7"/>
  <c r="B32" i="7"/>
  <c r="C32" i="7"/>
  <c r="D32" i="7"/>
  <c r="AL32" i="7"/>
  <c r="AK32" i="7" s="1"/>
  <c r="AN32" i="7"/>
  <c r="AP32" i="7"/>
  <c r="AR32" i="7"/>
  <c r="B33" i="7"/>
  <c r="C33" i="7"/>
  <c r="D33" i="7"/>
  <c r="AL33" i="7"/>
  <c r="AK33" i="7" s="1"/>
  <c r="AN33" i="7"/>
  <c r="AP33" i="7"/>
  <c r="AR33" i="7"/>
  <c r="B34" i="7"/>
  <c r="C34" i="7"/>
  <c r="D34" i="7"/>
  <c r="AL34" i="7"/>
  <c r="AK34" i="7" s="1"/>
  <c r="AN34" i="7"/>
  <c r="AP34" i="7"/>
  <c r="AR34" i="7"/>
  <c r="B35" i="7"/>
  <c r="C35" i="7"/>
  <c r="D35" i="7"/>
  <c r="AL35" i="7"/>
  <c r="AK35" i="7" s="1"/>
  <c r="AN35" i="7"/>
  <c r="AO35" i="7"/>
  <c r="AP35" i="7"/>
  <c r="AR35" i="7"/>
  <c r="B36" i="7"/>
  <c r="C36" i="7"/>
  <c r="D36" i="7"/>
  <c r="AL36" i="7"/>
  <c r="AK36" i="7" s="1"/>
  <c r="AN36" i="7"/>
  <c r="AO36" i="7"/>
  <c r="AP36" i="7"/>
  <c r="AR36" i="7"/>
  <c r="B37" i="7"/>
  <c r="C37" i="7"/>
  <c r="D37" i="7"/>
  <c r="AL37" i="7"/>
  <c r="AK37" i="7"/>
  <c r="AN37" i="7"/>
  <c r="AO37" i="7"/>
  <c r="AP37" i="7"/>
  <c r="AR37" i="7"/>
  <c r="B38" i="7"/>
  <c r="C38" i="7"/>
  <c r="D38" i="7"/>
  <c r="AL38" i="7"/>
  <c r="AK38" i="7" s="1"/>
  <c r="AN38" i="7"/>
  <c r="AO38" i="7"/>
  <c r="AP38" i="7"/>
  <c r="AR38" i="7"/>
  <c r="B39" i="7"/>
  <c r="C39" i="7"/>
  <c r="D39" i="7"/>
  <c r="AL39" i="7"/>
  <c r="AK39" i="7" s="1"/>
  <c r="AN39" i="7"/>
  <c r="AO39" i="7"/>
  <c r="AP39" i="7"/>
  <c r="AR39" i="7"/>
  <c r="B40" i="7"/>
  <c r="C40" i="7"/>
  <c r="D40" i="7"/>
  <c r="AL40" i="7"/>
  <c r="AK40" i="7" s="1"/>
  <c r="AO40" i="7"/>
  <c r="AP40" i="7"/>
  <c r="AR40" i="7"/>
  <c r="B41" i="7"/>
  <c r="C41" i="7"/>
  <c r="D41" i="7"/>
  <c r="AL41" i="7"/>
  <c r="AK41" i="7" s="1"/>
  <c r="AO41" i="7"/>
  <c r="AP41" i="7"/>
  <c r="AR41" i="7"/>
  <c r="B42" i="7"/>
  <c r="C42" i="7"/>
  <c r="D42" i="7"/>
  <c r="AL42" i="7"/>
  <c r="AK42" i="7" s="1"/>
  <c r="AN42" i="7"/>
  <c r="AO42" i="7"/>
  <c r="AP42" i="7"/>
  <c r="AR42" i="7"/>
  <c r="B43" i="7"/>
  <c r="C43" i="7"/>
  <c r="D43" i="7"/>
  <c r="AL43" i="7"/>
  <c r="AK43" i="7" s="1"/>
  <c r="AN43" i="7"/>
  <c r="AO43" i="7"/>
  <c r="AP43" i="7"/>
  <c r="AR43" i="7"/>
  <c r="B44" i="7"/>
  <c r="C44" i="7"/>
  <c r="D44" i="7"/>
  <c r="AL44" i="7"/>
  <c r="AK44" i="7" s="1"/>
  <c r="AN44" i="7"/>
  <c r="AO44" i="7"/>
  <c r="AP44" i="7"/>
  <c r="AR44" i="7"/>
  <c r="B45" i="7"/>
  <c r="C45" i="7"/>
  <c r="D45" i="7"/>
  <c r="AL45" i="7"/>
  <c r="AK45" i="7" s="1"/>
  <c r="AN45" i="7"/>
  <c r="AO45" i="7"/>
  <c r="AP45" i="7"/>
  <c r="AR45" i="7"/>
  <c r="B46" i="7"/>
  <c r="C46" i="7"/>
  <c r="D46" i="7"/>
  <c r="AL46" i="7"/>
  <c r="AK46" i="7" s="1"/>
  <c r="AN46" i="7"/>
  <c r="AO46" i="7"/>
  <c r="AP46" i="7"/>
  <c r="AR46" i="7"/>
  <c r="B47" i="7"/>
  <c r="C47" i="7"/>
  <c r="D47" i="7"/>
  <c r="AL47" i="7"/>
  <c r="AK47" i="7" s="1"/>
  <c r="AN47" i="7"/>
  <c r="AO47" i="7"/>
  <c r="AP47" i="7"/>
  <c r="AR47" i="7"/>
  <c r="B48" i="7"/>
  <c r="C48" i="7"/>
  <c r="D48" i="7"/>
  <c r="AL48" i="7"/>
  <c r="AK48" i="7" s="1"/>
  <c r="AN48" i="7"/>
  <c r="AO48" i="7"/>
  <c r="AP48" i="7"/>
  <c r="AR48" i="7"/>
  <c r="B49" i="7"/>
  <c r="C49" i="7"/>
  <c r="D49" i="7"/>
  <c r="AL49" i="7"/>
  <c r="AK49" i="7" s="1"/>
  <c r="AN49" i="7"/>
  <c r="AO49" i="7"/>
  <c r="AP49" i="7"/>
  <c r="AR49" i="7"/>
  <c r="B50" i="7"/>
  <c r="C50" i="7"/>
  <c r="D50" i="7"/>
  <c r="AL50" i="7"/>
  <c r="AK50" i="7" s="1"/>
  <c r="AN50" i="7"/>
  <c r="AO50" i="7"/>
  <c r="AP50" i="7"/>
  <c r="AR50" i="7"/>
  <c r="B51" i="7"/>
  <c r="C51" i="7"/>
  <c r="D51" i="7"/>
  <c r="AL51" i="7"/>
  <c r="AK51" i="7"/>
  <c r="AN51" i="7"/>
  <c r="AP51" i="7"/>
  <c r="AR51" i="7"/>
  <c r="B52" i="7"/>
  <c r="C52" i="7"/>
  <c r="D52" i="7"/>
  <c r="AL52" i="7"/>
  <c r="AK52" i="7" s="1"/>
  <c r="AP52" i="7"/>
  <c r="AR52" i="7"/>
  <c r="B53" i="7"/>
  <c r="C53" i="7"/>
  <c r="D53" i="7"/>
  <c r="AL53" i="7"/>
  <c r="AK53" i="7" s="1"/>
  <c r="AN53" i="7"/>
  <c r="AP53" i="7"/>
  <c r="AR53" i="7"/>
  <c r="B54" i="7"/>
  <c r="C54" i="7"/>
  <c r="D54" i="7"/>
  <c r="AL54" i="7"/>
  <c r="AK54" i="7" s="1"/>
  <c r="AP54" i="7"/>
  <c r="AR54" i="7"/>
  <c r="B55" i="7"/>
  <c r="C55" i="7"/>
  <c r="D55" i="7"/>
  <c r="AL55" i="7"/>
  <c r="AK55" i="7"/>
  <c r="AN55" i="7"/>
  <c r="AP55" i="7"/>
  <c r="AR55" i="7"/>
  <c r="B56" i="7"/>
  <c r="C56" i="7"/>
  <c r="D56" i="7"/>
  <c r="AL56" i="7"/>
  <c r="AK56" i="7" s="1"/>
  <c r="AP56" i="7"/>
  <c r="AR56" i="7"/>
  <c r="B57" i="7"/>
  <c r="C57" i="7"/>
  <c r="D57" i="7"/>
  <c r="AL57" i="7"/>
  <c r="AK57" i="7" s="1"/>
  <c r="AP57" i="7"/>
  <c r="AR57" i="7"/>
  <c r="B58" i="7"/>
  <c r="C58" i="7"/>
  <c r="D58" i="7"/>
  <c r="AL58" i="7"/>
  <c r="AK58" i="7" s="1"/>
  <c r="AP58" i="7"/>
  <c r="AR58" i="7"/>
  <c r="B59" i="7"/>
  <c r="C59" i="7"/>
  <c r="D59" i="7"/>
  <c r="AL59" i="7"/>
  <c r="AK59" i="7" s="1"/>
  <c r="AN59" i="7"/>
  <c r="AP59" i="7"/>
  <c r="AR59" i="7"/>
  <c r="B60" i="7"/>
  <c r="C60" i="7"/>
  <c r="D60" i="7"/>
  <c r="AL60" i="7"/>
  <c r="AK60" i="7" s="1"/>
  <c r="AP60" i="7"/>
  <c r="AR60" i="7"/>
  <c r="B61" i="7"/>
  <c r="C61" i="7"/>
  <c r="D61" i="7"/>
  <c r="AL61" i="7"/>
  <c r="AK61" i="7" s="1"/>
  <c r="AN61" i="7"/>
  <c r="AP61" i="7"/>
  <c r="AR61" i="7"/>
  <c r="B62" i="7"/>
  <c r="C62" i="7"/>
  <c r="D62" i="7"/>
  <c r="AL62" i="7"/>
  <c r="AK62" i="7" s="1"/>
  <c r="AP62" i="7"/>
  <c r="AR62" i="7"/>
  <c r="B63" i="7"/>
  <c r="C63" i="7"/>
  <c r="D63" i="7"/>
  <c r="AL63" i="7"/>
  <c r="AK63" i="7" s="1"/>
  <c r="AN63" i="7"/>
  <c r="AP63" i="7"/>
  <c r="AR63" i="7"/>
  <c r="B64" i="7"/>
  <c r="C64" i="7"/>
  <c r="D64" i="7"/>
  <c r="AL64" i="7"/>
  <c r="AK64" i="7" s="1"/>
  <c r="AP64" i="7"/>
  <c r="AR64" i="7"/>
  <c r="B65" i="7"/>
  <c r="C65" i="7"/>
  <c r="D65" i="7"/>
  <c r="AL65" i="7"/>
  <c r="AK65" i="7" s="1"/>
  <c r="AN65" i="7"/>
  <c r="AP65" i="7"/>
  <c r="AR65" i="7"/>
  <c r="B66" i="7"/>
  <c r="C66" i="7"/>
  <c r="D66" i="7"/>
  <c r="AL66" i="7"/>
  <c r="AK66" i="7" s="1"/>
  <c r="AP66" i="7"/>
  <c r="AR66" i="7"/>
  <c r="B67" i="7"/>
  <c r="C67" i="7"/>
  <c r="D67" i="7"/>
  <c r="AL67" i="7"/>
  <c r="AK67" i="7"/>
  <c r="AN67" i="7"/>
  <c r="AP67" i="7"/>
  <c r="AR67" i="7"/>
  <c r="B68" i="7"/>
  <c r="C68" i="7"/>
  <c r="D68" i="7"/>
  <c r="AL68" i="7"/>
  <c r="AK68" i="7" s="1"/>
  <c r="AP68" i="7"/>
  <c r="AR68" i="7"/>
  <c r="B69" i="7"/>
  <c r="C69" i="7"/>
  <c r="D69" i="7"/>
  <c r="AL69" i="7"/>
  <c r="AK69" i="7" s="1"/>
  <c r="AN69" i="7"/>
  <c r="AP69" i="7"/>
  <c r="AR69" i="7"/>
  <c r="B70" i="7"/>
  <c r="C70" i="7"/>
  <c r="D70" i="7"/>
  <c r="AL70" i="7"/>
  <c r="AK70" i="7" s="1"/>
  <c r="AP70" i="7"/>
  <c r="AR70" i="7"/>
  <c r="B71" i="7"/>
  <c r="C71" i="7"/>
  <c r="D71" i="7"/>
  <c r="AL71" i="7"/>
  <c r="AK71" i="7" s="1"/>
  <c r="AN71" i="7"/>
  <c r="AP71" i="7"/>
  <c r="AR71" i="7"/>
  <c r="B72" i="7"/>
  <c r="C72" i="7"/>
  <c r="D72" i="7"/>
  <c r="AL72" i="7"/>
  <c r="AK72" i="7" s="1"/>
  <c r="AP72" i="7"/>
  <c r="AR72" i="7"/>
  <c r="B73" i="7"/>
  <c r="C73" i="7"/>
  <c r="D73" i="7"/>
  <c r="AL73" i="7"/>
  <c r="AK73" i="7" s="1"/>
  <c r="AN73" i="7"/>
  <c r="AP73" i="7"/>
  <c r="AR73" i="7"/>
  <c r="B74" i="7"/>
  <c r="C74" i="7"/>
  <c r="D74" i="7"/>
  <c r="AL74" i="7"/>
  <c r="AK74" i="7" s="1"/>
  <c r="AN74" i="7"/>
  <c r="AO74" i="7"/>
  <c r="AP74" i="7"/>
  <c r="AR74" i="7"/>
  <c r="B75" i="7"/>
  <c r="C75" i="7"/>
  <c r="D75" i="7"/>
  <c r="AL75" i="7"/>
  <c r="AK75" i="7" s="1"/>
  <c r="AN75" i="7"/>
  <c r="AO75" i="7"/>
  <c r="AP75" i="7"/>
  <c r="AR75" i="7"/>
  <c r="B76" i="7"/>
  <c r="C76" i="7"/>
  <c r="D76" i="7"/>
  <c r="AL76" i="7"/>
  <c r="AK76" i="7" s="1"/>
  <c r="AN76" i="7"/>
  <c r="AO76" i="7"/>
  <c r="AP76" i="7"/>
  <c r="AR76" i="7"/>
  <c r="B77" i="7"/>
  <c r="C77" i="7"/>
  <c r="D77" i="7"/>
  <c r="AL77" i="7"/>
  <c r="AK77" i="7" s="1"/>
  <c r="AN77" i="7"/>
  <c r="AO77" i="7"/>
  <c r="AP77" i="7"/>
  <c r="AR77" i="7"/>
  <c r="B78" i="7"/>
  <c r="C78" i="7"/>
  <c r="D78" i="7"/>
  <c r="AL78" i="7"/>
  <c r="AK78" i="7" s="1"/>
  <c r="AN78" i="7"/>
  <c r="AO78" i="7"/>
  <c r="AP78" i="7"/>
  <c r="AR78" i="7"/>
  <c r="B79" i="7"/>
  <c r="C79" i="7"/>
  <c r="D79" i="7"/>
  <c r="AL79" i="7"/>
  <c r="AK79" i="7" s="1"/>
  <c r="AN79" i="7"/>
  <c r="AO79" i="7"/>
  <c r="AP79" i="7"/>
  <c r="AR79" i="7"/>
  <c r="B80" i="7"/>
  <c r="C80" i="7"/>
  <c r="D80" i="7"/>
  <c r="AL80" i="7"/>
  <c r="AK80" i="7" s="1"/>
  <c r="AN80" i="7"/>
  <c r="AO80" i="7"/>
  <c r="AP80" i="7"/>
  <c r="AR80" i="7"/>
  <c r="B81" i="7"/>
  <c r="C81" i="7"/>
  <c r="D81" i="7"/>
  <c r="AL81" i="7"/>
  <c r="AK81" i="7" s="1"/>
  <c r="AN81" i="7"/>
  <c r="AO81" i="7"/>
  <c r="AP81" i="7"/>
  <c r="AR81" i="7"/>
  <c r="B82" i="7"/>
  <c r="C82" i="7"/>
  <c r="D82" i="7"/>
  <c r="AL82" i="7"/>
  <c r="AK82" i="7" s="1"/>
  <c r="AN82" i="7"/>
  <c r="AO82" i="7"/>
  <c r="AP82" i="7"/>
  <c r="AR82" i="7"/>
  <c r="B83" i="7"/>
  <c r="C83" i="7"/>
  <c r="D83" i="7"/>
  <c r="AL83" i="7"/>
  <c r="AK83" i="7" s="1"/>
  <c r="AN83" i="7"/>
  <c r="AO83" i="7"/>
  <c r="AP83" i="7"/>
  <c r="AR83" i="7"/>
  <c r="B84" i="7"/>
  <c r="C84" i="7"/>
  <c r="D84" i="7"/>
  <c r="AL84" i="7"/>
  <c r="AK84" i="7" s="1"/>
  <c r="AN84" i="7"/>
  <c r="AO84" i="7"/>
  <c r="AP84" i="7"/>
  <c r="AR84" i="7"/>
  <c r="B85" i="7"/>
  <c r="C85" i="7"/>
  <c r="D85" i="7"/>
  <c r="AL85" i="7"/>
  <c r="AK85" i="7" s="1"/>
  <c r="AN85" i="7"/>
  <c r="AO85" i="7"/>
  <c r="AP85" i="7"/>
  <c r="AR85" i="7"/>
  <c r="B86" i="7"/>
  <c r="C86" i="7"/>
  <c r="D86" i="7"/>
  <c r="AL86" i="7"/>
  <c r="AK86" i="7" s="1"/>
  <c r="AN86" i="7"/>
  <c r="AO86" i="7"/>
  <c r="AP86" i="7"/>
  <c r="AR86" i="7"/>
  <c r="B87" i="7"/>
  <c r="C87" i="7"/>
  <c r="D87" i="7"/>
  <c r="AL87" i="7"/>
  <c r="AK87" i="7"/>
  <c r="AN87" i="7"/>
  <c r="AO87" i="7"/>
  <c r="AP87" i="7"/>
  <c r="AR87" i="7"/>
  <c r="B88" i="7"/>
  <c r="C88" i="7"/>
  <c r="D88" i="7"/>
  <c r="AL88" i="7"/>
  <c r="AK88" i="7" s="1"/>
  <c r="AO88" i="7"/>
  <c r="AP88" i="7"/>
  <c r="AR88" i="7"/>
  <c r="B89" i="7"/>
  <c r="C89" i="7"/>
  <c r="D89" i="7"/>
  <c r="AL89" i="7"/>
  <c r="AK89" i="7" s="1"/>
  <c r="AO89" i="7"/>
  <c r="AP89" i="7"/>
  <c r="AR89" i="7"/>
  <c r="B90" i="7"/>
  <c r="C90" i="7"/>
  <c r="D90" i="7"/>
  <c r="AL90" i="7"/>
  <c r="AK90" i="7" s="1"/>
  <c r="AN90" i="7"/>
  <c r="AO90" i="7"/>
  <c r="AP90" i="7"/>
  <c r="AR90" i="7"/>
  <c r="B91" i="7"/>
  <c r="C91" i="7"/>
  <c r="D91" i="7"/>
  <c r="AL91" i="7"/>
  <c r="AK91" i="7" s="1"/>
  <c r="AN91" i="7"/>
  <c r="AO91" i="7"/>
  <c r="AP91" i="7"/>
  <c r="AR91" i="7"/>
  <c r="B92" i="7"/>
  <c r="C92" i="7"/>
  <c r="D92" i="7"/>
  <c r="AL92" i="7"/>
  <c r="AK92" i="7" s="1"/>
  <c r="AN92" i="7"/>
  <c r="AO92" i="7"/>
  <c r="AP92" i="7"/>
  <c r="AR92" i="7"/>
  <c r="B93" i="7"/>
  <c r="C93" i="7"/>
  <c r="D93" i="7"/>
  <c r="AL93" i="7"/>
  <c r="AK93" i="7" s="1"/>
  <c r="AN93" i="7"/>
  <c r="AO93" i="7"/>
  <c r="AP93" i="7"/>
  <c r="AR93" i="7"/>
  <c r="B94" i="7"/>
  <c r="C94" i="7"/>
  <c r="D94" i="7"/>
  <c r="AL94" i="7"/>
  <c r="AK94" i="7" s="1"/>
  <c r="AN94" i="7"/>
  <c r="AO94" i="7"/>
  <c r="AP94" i="7"/>
  <c r="AR94" i="7"/>
  <c r="B95" i="7"/>
  <c r="C95" i="7"/>
  <c r="D95" i="7"/>
  <c r="AL95" i="7"/>
  <c r="AK95" i="7" s="1"/>
  <c r="AN95" i="7"/>
  <c r="AO95" i="7"/>
  <c r="AP95" i="7"/>
  <c r="AR95" i="7"/>
  <c r="B96" i="7"/>
  <c r="C96" i="7"/>
  <c r="D96" i="7"/>
  <c r="AL96" i="7"/>
  <c r="AK96" i="7" s="1"/>
  <c r="AN96" i="7"/>
  <c r="AO96" i="7"/>
  <c r="AP96" i="7"/>
  <c r="AR96" i="7"/>
  <c r="B97" i="7"/>
  <c r="C97" i="7"/>
  <c r="D97" i="7"/>
  <c r="AL97" i="7"/>
  <c r="AK97" i="7" s="1"/>
  <c r="AN97" i="7"/>
  <c r="AO97" i="7"/>
  <c r="AP97" i="7"/>
  <c r="AR97" i="7"/>
  <c r="B98" i="7"/>
  <c r="C98" i="7"/>
  <c r="D98" i="7"/>
  <c r="AL98" i="7"/>
  <c r="AK98" i="7" s="1"/>
  <c r="AN98" i="7"/>
  <c r="AO98" i="7"/>
  <c r="AP98" i="7"/>
  <c r="AR98" i="7"/>
  <c r="B99" i="7"/>
  <c r="C99" i="7"/>
  <c r="D99" i="7"/>
  <c r="AL99" i="7"/>
  <c r="AK99" i="7" s="1"/>
  <c r="AN99" i="7"/>
  <c r="AO99" i="7"/>
  <c r="AP99" i="7"/>
  <c r="AR99" i="7"/>
  <c r="B100" i="7"/>
  <c r="C100" i="7"/>
  <c r="D100" i="7"/>
  <c r="AL100" i="7"/>
  <c r="AK100" i="7" s="1"/>
  <c r="AN100" i="7"/>
  <c r="AO100" i="7"/>
  <c r="AP100" i="7"/>
  <c r="AR100" i="7"/>
  <c r="B101" i="7"/>
  <c r="C101" i="7"/>
  <c r="D101" i="7"/>
  <c r="AL101" i="7"/>
  <c r="AK101" i="7" s="1"/>
  <c r="AN101" i="7"/>
  <c r="AO101" i="7"/>
  <c r="AP101" i="7"/>
  <c r="AR101" i="7"/>
  <c r="B102" i="7"/>
  <c r="C102" i="7"/>
  <c r="D102" i="7"/>
  <c r="AL102" i="7"/>
  <c r="AK102" i="7" s="1"/>
  <c r="AN102" i="7"/>
  <c r="AO102" i="7"/>
  <c r="AP102" i="7"/>
  <c r="AR102" i="7"/>
  <c r="B103" i="7"/>
  <c r="C103" i="7"/>
  <c r="D103" i="7"/>
  <c r="AL103" i="7"/>
  <c r="AK103" i="7" s="1"/>
  <c r="AN103" i="7"/>
  <c r="AO103" i="7"/>
  <c r="AP103" i="7"/>
  <c r="AR103" i="7"/>
  <c r="D104"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B136" i="7"/>
  <c r="A137" i="7"/>
  <c r="B137" i="7"/>
  <c r="A138" i="7"/>
  <c r="B138" i="7"/>
  <c r="A139" i="7"/>
  <c r="B139" i="7"/>
  <c r="A140" i="7"/>
  <c r="B140" i="7"/>
  <c r="A141" i="7"/>
  <c r="B141" i="7"/>
  <c r="A143" i="7"/>
  <c r="E151" i="7"/>
  <c r="E150" i="7" s="1"/>
  <c r="E158" i="7"/>
  <c r="E165" i="7"/>
  <c r="F151" i="7"/>
  <c r="F158" i="7"/>
  <c r="F150" i="7"/>
  <c r="F165" i="7"/>
  <c r="G151" i="7"/>
  <c r="G158" i="7"/>
  <c r="G150" i="7"/>
  <c r="G165" i="7"/>
  <c r="H151" i="7"/>
  <c r="H158" i="7"/>
  <c r="H150" i="7" s="1"/>
  <c r="H165" i="7"/>
  <c r="I151" i="7"/>
  <c r="I158" i="7"/>
  <c r="I165" i="7"/>
  <c r="J151" i="7"/>
  <c r="J150" i="7" s="1"/>
  <c r="J158" i="7"/>
  <c r="J165" i="7"/>
  <c r="K151" i="7"/>
  <c r="K158" i="7"/>
  <c r="K150" i="7"/>
  <c r="K165" i="7"/>
  <c r="L151" i="7"/>
  <c r="L158" i="7"/>
  <c r="L165" i="7"/>
  <c r="M151" i="7"/>
  <c r="M150" i="7"/>
  <c r="M158" i="7"/>
  <c r="M165" i="7"/>
  <c r="N151" i="7"/>
  <c r="N158" i="7"/>
  <c r="N150" i="7"/>
  <c r="N165" i="7"/>
  <c r="O151" i="7"/>
  <c r="O150" i="7" s="1"/>
  <c r="O158" i="7"/>
  <c r="O165" i="7"/>
  <c r="P151" i="7"/>
  <c r="P158" i="7"/>
  <c r="P165" i="7"/>
  <c r="P150" i="7"/>
  <c r="Q151" i="7"/>
  <c r="Q158" i="7"/>
  <c r="Q165" i="7"/>
  <c r="R151" i="7"/>
  <c r="R150" i="7" s="1"/>
  <c r="R158" i="7"/>
  <c r="R165" i="7"/>
  <c r="S151" i="7"/>
  <c r="S150" i="7" s="1"/>
  <c r="S158" i="7"/>
  <c r="S165" i="7"/>
  <c r="T151" i="7"/>
  <c r="T150" i="7" s="1"/>
  <c r="T158" i="7"/>
  <c r="T165" i="7"/>
  <c r="U151" i="7"/>
  <c r="U158" i="7"/>
  <c r="U165" i="7"/>
  <c r="V151" i="7"/>
  <c r="V158" i="7"/>
  <c r="V165" i="7"/>
  <c r="V150" i="7" s="1"/>
  <c r="W151" i="7"/>
  <c r="W150" i="7" s="1"/>
  <c r="W158" i="7"/>
  <c r="W165" i="7"/>
  <c r="X151" i="7"/>
  <c r="X150" i="7" s="1"/>
  <c r="X158" i="7"/>
  <c r="X165" i="7"/>
  <c r="Y151" i="7"/>
  <c r="Y158" i="7"/>
  <c r="Y165" i="7"/>
  <c r="Z151" i="7"/>
  <c r="Z158" i="7"/>
  <c r="Z165" i="7"/>
  <c r="Z150" i="7" s="1"/>
  <c r="AA151" i="7"/>
  <c r="AA150" i="7"/>
  <c r="AA158" i="7"/>
  <c r="AA165" i="7"/>
  <c r="AB151" i="7"/>
  <c r="AB158" i="7"/>
  <c r="AB165" i="7"/>
  <c r="AC151" i="7"/>
  <c r="AC158" i="7"/>
  <c r="AC150" i="7" s="1"/>
  <c r="AC165" i="7"/>
  <c r="AD151" i="7"/>
  <c r="AD158" i="7"/>
  <c r="AD165" i="7"/>
  <c r="AE151" i="7"/>
  <c r="AE158" i="7"/>
  <c r="AE165" i="7"/>
  <c r="AE150" i="7" s="1"/>
  <c r="AF151" i="7"/>
  <c r="AF158" i="7"/>
  <c r="AF165" i="7"/>
  <c r="AG151" i="7"/>
  <c r="AG150" i="7" s="1"/>
  <c r="AG158" i="7"/>
  <c r="AG165" i="7"/>
  <c r="AH151" i="7"/>
  <c r="AH158" i="7"/>
  <c r="AH165" i="7"/>
  <c r="B151" i="7"/>
  <c r="A152" i="7"/>
  <c r="B152" i="7"/>
  <c r="A153" i="7"/>
  <c r="B153" i="7"/>
  <c r="A154" i="7"/>
  <c r="B154" i="7"/>
  <c r="A155" i="7"/>
  <c r="B155" i="7"/>
  <c r="A156" i="7"/>
  <c r="B156" i="7"/>
  <c r="A157" i="7"/>
  <c r="B157" i="7"/>
  <c r="A158" i="7"/>
  <c r="B158" i="7"/>
  <c r="A159" i="7"/>
  <c r="B159" i="7"/>
  <c r="A160" i="7"/>
  <c r="B160" i="7"/>
  <c r="A161" i="7"/>
  <c r="B161" i="7"/>
  <c r="A162" i="7"/>
  <c r="B162" i="7"/>
  <c r="A163" i="7"/>
  <c r="B163" i="7"/>
  <c r="A164" i="7"/>
  <c r="B164" i="7"/>
  <c r="A165" i="7"/>
  <c r="B165" i="7"/>
  <c r="A166" i="7"/>
  <c r="B166" i="7"/>
  <c r="A167" i="7"/>
  <c r="B167" i="7"/>
  <c r="A168" i="7"/>
  <c r="B168" i="7"/>
  <c r="A169" i="7"/>
  <c r="B169" i="7"/>
  <c r="A171" i="7"/>
  <c r="B171" i="7"/>
  <c r="A172" i="7"/>
  <c r="B172" i="7"/>
  <c r="A173" i="7"/>
  <c r="B173" i="7"/>
  <c r="A174" i="7"/>
  <c r="B174" i="7"/>
  <c r="AC2" i="6"/>
  <c r="B8" i="6" s="1"/>
  <c r="AN8" i="6" s="1"/>
  <c r="AT14" i="6"/>
  <c r="AV14" i="6" s="1"/>
  <c r="AT15" i="6"/>
  <c r="AV15" i="6"/>
  <c r="AT16" i="6"/>
  <c r="AV16" i="6" s="1"/>
  <c r="AT17" i="6"/>
  <c r="AV17" i="6" s="1"/>
  <c r="AT18" i="6"/>
  <c r="AV18" i="6" s="1"/>
  <c r="AT19" i="6"/>
  <c r="AV19" i="6" s="1"/>
  <c r="AW19" i="6"/>
  <c r="AT20" i="6"/>
  <c r="AV20" i="6" s="1"/>
  <c r="AW20" i="6"/>
  <c r="AW14" i="6"/>
  <c r="AW16" i="6"/>
  <c r="AW17" i="6"/>
  <c r="AW18" i="6"/>
  <c r="B14" i="6"/>
  <c r="AO14" i="6"/>
  <c r="C14" i="6"/>
  <c r="D14" i="6"/>
  <c r="AL14" i="6"/>
  <c r="AK14" i="6" s="1"/>
  <c r="AN14" i="6"/>
  <c r="AP14" i="6"/>
  <c r="AR14" i="6"/>
  <c r="AU14" i="6"/>
  <c r="AY14" i="6"/>
  <c r="BA14" i="6" s="1"/>
  <c r="B15" i="6"/>
  <c r="AO15" i="6"/>
  <c r="C15" i="6"/>
  <c r="D15" i="6"/>
  <c r="AL15" i="6"/>
  <c r="AK15" i="6" s="1"/>
  <c r="AN15" i="6"/>
  <c r="AP15" i="6"/>
  <c r="AR15" i="6"/>
  <c r="AY15" i="6"/>
  <c r="BA15" i="6" s="1"/>
  <c r="AZ15" i="6"/>
  <c r="BB15" i="6"/>
  <c r="B16" i="6"/>
  <c r="AO16" i="6"/>
  <c r="C16" i="6"/>
  <c r="D16" i="6"/>
  <c r="AL16" i="6"/>
  <c r="AK16" i="6" s="1"/>
  <c r="AN16" i="6"/>
  <c r="AP16" i="6"/>
  <c r="AR16" i="6"/>
  <c r="AU16" i="6"/>
  <c r="AY16" i="6"/>
  <c r="BA16" i="6" s="1"/>
  <c r="B17" i="6"/>
  <c r="AO17" i="6"/>
  <c r="C17" i="6"/>
  <c r="D17" i="6"/>
  <c r="AL17" i="6"/>
  <c r="AK17" i="6" s="1"/>
  <c r="AN17" i="6"/>
  <c r="AP17" i="6"/>
  <c r="AR17" i="6"/>
  <c r="AU17" i="6"/>
  <c r="AY17" i="6"/>
  <c r="BA17" i="6"/>
  <c r="B18" i="6"/>
  <c r="AO18" i="6"/>
  <c r="C18" i="6"/>
  <c r="D18" i="6"/>
  <c r="AL18" i="6"/>
  <c r="AK18" i="6" s="1"/>
  <c r="AN18" i="6"/>
  <c r="AP18" i="6"/>
  <c r="AR18" i="6"/>
  <c r="AU18" i="6"/>
  <c r="AY18" i="6"/>
  <c r="BA18" i="6" s="1"/>
  <c r="B19" i="6"/>
  <c r="AO19" i="6"/>
  <c r="C19" i="6"/>
  <c r="D19" i="6"/>
  <c r="AL19" i="6"/>
  <c r="AK19" i="6" s="1"/>
  <c r="AN19" i="6"/>
  <c r="AP19" i="6"/>
  <c r="AR19" i="6"/>
  <c r="AU19" i="6"/>
  <c r="AY19" i="6"/>
  <c r="BA19" i="6" s="1"/>
  <c r="B20" i="6"/>
  <c r="AO20" i="6"/>
  <c r="C20" i="6"/>
  <c r="D20" i="6"/>
  <c r="AL20" i="6"/>
  <c r="AK20" i="6" s="1"/>
  <c r="AN20" i="6"/>
  <c r="AP20" i="6"/>
  <c r="AR20" i="6"/>
  <c r="AU20" i="6"/>
  <c r="AY20" i="6"/>
  <c r="BA20" i="6" s="1"/>
  <c r="B21" i="6"/>
  <c r="AO21" i="6"/>
  <c r="C21" i="6"/>
  <c r="D21" i="6"/>
  <c r="AL21" i="6"/>
  <c r="AK21" i="6" s="1"/>
  <c r="AN21" i="6"/>
  <c r="AP21" i="6"/>
  <c r="AR21" i="6"/>
  <c r="B22" i="6"/>
  <c r="AO22" i="6"/>
  <c r="C22" i="6"/>
  <c r="D22" i="6"/>
  <c r="AL22" i="6"/>
  <c r="AK22" i="6" s="1"/>
  <c r="AN22" i="6"/>
  <c r="AP22" i="6"/>
  <c r="AR22" i="6"/>
  <c r="B23" i="6"/>
  <c r="AO23" i="6"/>
  <c r="C23" i="6"/>
  <c r="D23" i="6"/>
  <c r="AL23" i="6"/>
  <c r="AK23" i="6" s="1"/>
  <c r="AN23" i="6"/>
  <c r="AP23" i="6"/>
  <c r="AR23" i="6"/>
  <c r="B24" i="6"/>
  <c r="AO24" i="6"/>
  <c r="C24" i="6"/>
  <c r="D24" i="6"/>
  <c r="AL24" i="6"/>
  <c r="AK24" i="6"/>
  <c r="AP24" i="6"/>
  <c r="AR24" i="6"/>
  <c r="B25" i="6"/>
  <c r="AO25" i="6"/>
  <c r="C25" i="6"/>
  <c r="D25" i="6"/>
  <c r="AL25" i="6"/>
  <c r="AK25" i="6" s="1"/>
  <c r="AP25" i="6"/>
  <c r="AR25" i="6"/>
  <c r="B26" i="6"/>
  <c r="AO26" i="6"/>
  <c r="C26" i="6"/>
  <c r="D26" i="6"/>
  <c r="AL26" i="6"/>
  <c r="AK26" i="6" s="1"/>
  <c r="AN26" i="6"/>
  <c r="AP26" i="6"/>
  <c r="AR26" i="6"/>
  <c r="B27" i="6"/>
  <c r="AO27" i="6"/>
  <c r="C27" i="6"/>
  <c r="D27" i="6"/>
  <c r="AL27" i="6"/>
  <c r="AK27" i="6" s="1"/>
  <c r="AN27" i="6"/>
  <c r="AP27" i="6"/>
  <c r="AR27" i="6"/>
  <c r="B28" i="6"/>
  <c r="AO28" i="6"/>
  <c r="C28" i="6"/>
  <c r="D28" i="6"/>
  <c r="AL28" i="6"/>
  <c r="AK28" i="6" s="1"/>
  <c r="AN28" i="6"/>
  <c r="AP28" i="6"/>
  <c r="AR28" i="6"/>
  <c r="B29" i="6"/>
  <c r="AO29" i="6"/>
  <c r="C29" i="6"/>
  <c r="D29" i="6"/>
  <c r="AL29" i="6"/>
  <c r="AK29" i="6" s="1"/>
  <c r="AN29" i="6"/>
  <c r="AP29" i="6"/>
  <c r="AR29" i="6"/>
  <c r="B30" i="6"/>
  <c r="C30" i="6"/>
  <c r="D30" i="6"/>
  <c r="AL30" i="6"/>
  <c r="AK30" i="6" s="1"/>
  <c r="AN30" i="6"/>
  <c r="AP30" i="6"/>
  <c r="AR30" i="6"/>
  <c r="B31" i="6"/>
  <c r="C31" i="6"/>
  <c r="D31" i="6"/>
  <c r="AL31" i="6"/>
  <c r="AK31" i="6" s="1"/>
  <c r="AN31" i="6"/>
  <c r="AP31" i="6"/>
  <c r="AR31" i="6"/>
  <c r="B32" i="6"/>
  <c r="C32" i="6"/>
  <c r="D32" i="6"/>
  <c r="AL32" i="6"/>
  <c r="AK32" i="6" s="1"/>
  <c r="AN32" i="6"/>
  <c r="AP32" i="6"/>
  <c r="AR32" i="6"/>
  <c r="B33" i="6"/>
  <c r="C33" i="6"/>
  <c r="D33" i="6"/>
  <c r="AL33" i="6"/>
  <c r="AK33" i="6" s="1"/>
  <c r="AN33" i="6"/>
  <c r="AP33" i="6"/>
  <c r="AR33" i="6"/>
  <c r="B34" i="6"/>
  <c r="C34" i="6"/>
  <c r="D34" i="6"/>
  <c r="AL34" i="6"/>
  <c r="AK34" i="6" s="1"/>
  <c r="AN34" i="6"/>
  <c r="AP34" i="6"/>
  <c r="AR34" i="6"/>
  <c r="B35" i="6"/>
  <c r="C35" i="6"/>
  <c r="D35" i="6"/>
  <c r="AL35" i="6"/>
  <c r="AK35" i="6" s="1"/>
  <c r="AN35" i="6"/>
  <c r="AO35" i="6"/>
  <c r="AP35" i="6"/>
  <c r="AR35" i="6"/>
  <c r="B36" i="6"/>
  <c r="C36" i="6"/>
  <c r="D36" i="6"/>
  <c r="AL36" i="6"/>
  <c r="AK36" i="6" s="1"/>
  <c r="AN36" i="6"/>
  <c r="AO36" i="6"/>
  <c r="AP36" i="6"/>
  <c r="AR36" i="6"/>
  <c r="B37" i="6"/>
  <c r="C37" i="6"/>
  <c r="D37" i="6"/>
  <c r="AL37" i="6"/>
  <c r="AK37" i="6" s="1"/>
  <c r="AN37" i="6"/>
  <c r="AO37" i="6"/>
  <c r="AP37" i="6"/>
  <c r="AR37" i="6"/>
  <c r="B38" i="6"/>
  <c r="C38" i="6"/>
  <c r="D38" i="6"/>
  <c r="AL38" i="6"/>
  <c r="AK38" i="6" s="1"/>
  <c r="AN38" i="6"/>
  <c r="AO38" i="6"/>
  <c r="AP38" i="6"/>
  <c r="AR38" i="6"/>
  <c r="B39" i="6"/>
  <c r="C39" i="6"/>
  <c r="D39" i="6"/>
  <c r="AL39" i="6"/>
  <c r="AK39" i="6" s="1"/>
  <c r="AN39" i="6"/>
  <c r="AO39" i="6"/>
  <c r="AP39" i="6"/>
  <c r="AR39" i="6"/>
  <c r="B40" i="6"/>
  <c r="C40" i="6"/>
  <c r="D40" i="6"/>
  <c r="AL40" i="6"/>
  <c r="AK40" i="6" s="1"/>
  <c r="AO40" i="6"/>
  <c r="AP40" i="6"/>
  <c r="AR40" i="6"/>
  <c r="B41" i="6"/>
  <c r="C41" i="6"/>
  <c r="D41" i="6"/>
  <c r="AL41" i="6"/>
  <c r="AK41" i="6" s="1"/>
  <c r="AN41" i="6"/>
  <c r="AO41" i="6"/>
  <c r="AP41" i="6"/>
  <c r="AR41" i="6"/>
  <c r="B42" i="6"/>
  <c r="C42" i="6"/>
  <c r="D42" i="6"/>
  <c r="AL42" i="6"/>
  <c r="AK42" i="6" s="1"/>
  <c r="AN42" i="6"/>
  <c r="AO42" i="6"/>
  <c r="AP42" i="6"/>
  <c r="AR42" i="6"/>
  <c r="B43" i="6"/>
  <c r="C43" i="6"/>
  <c r="D43" i="6"/>
  <c r="AL43" i="6"/>
  <c r="AK43" i="6" s="1"/>
  <c r="AN43" i="6"/>
  <c r="AO43" i="6"/>
  <c r="AP43" i="6"/>
  <c r="AR43" i="6"/>
  <c r="B44" i="6"/>
  <c r="C44" i="6"/>
  <c r="D44" i="6"/>
  <c r="AL44" i="6"/>
  <c r="AK44" i="6" s="1"/>
  <c r="AN44" i="6"/>
  <c r="AO44" i="6"/>
  <c r="AP44" i="6"/>
  <c r="AR44" i="6"/>
  <c r="B45" i="6"/>
  <c r="C45" i="6"/>
  <c r="D45" i="6"/>
  <c r="AL45" i="6"/>
  <c r="AK45" i="6" s="1"/>
  <c r="AN45" i="6"/>
  <c r="AO45" i="6"/>
  <c r="AP45" i="6"/>
  <c r="AR45" i="6"/>
  <c r="B46" i="6"/>
  <c r="C46" i="6"/>
  <c r="D46" i="6"/>
  <c r="AL46" i="6"/>
  <c r="AK46" i="6" s="1"/>
  <c r="AN46" i="6"/>
  <c r="AO46" i="6"/>
  <c r="AP46" i="6"/>
  <c r="AR46" i="6"/>
  <c r="B47" i="6"/>
  <c r="C47" i="6"/>
  <c r="D47" i="6"/>
  <c r="AL47" i="6"/>
  <c r="AK47" i="6" s="1"/>
  <c r="AN47" i="6"/>
  <c r="AO47" i="6"/>
  <c r="AP47" i="6"/>
  <c r="AR47" i="6"/>
  <c r="B48" i="6"/>
  <c r="C48" i="6"/>
  <c r="D48" i="6"/>
  <c r="AL48" i="6"/>
  <c r="AK48" i="6" s="1"/>
  <c r="AN48" i="6"/>
  <c r="AO48" i="6"/>
  <c r="AP48" i="6"/>
  <c r="AR48" i="6"/>
  <c r="B49" i="6"/>
  <c r="C49" i="6"/>
  <c r="D49" i="6"/>
  <c r="AL49" i="6"/>
  <c r="AK49" i="6" s="1"/>
  <c r="AN49" i="6"/>
  <c r="AO49" i="6"/>
  <c r="AP49" i="6"/>
  <c r="AR49" i="6"/>
  <c r="B50" i="6"/>
  <c r="C50" i="6"/>
  <c r="D50" i="6"/>
  <c r="AL50" i="6"/>
  <c r="AK50" i="6" s="1"/>
  <c r="AN50" i="6"/>
  <c r="AO50" i="6"/>
  <c r="AP50" i="6"/>
  <c r="AR50" i="6"/>
  <c r="B51" i="6"/>
  <c r="C51" i="6"/>
  <c r="D51" i="6"/>
  <c r="AL51" i="6"/>
  <c r="AK51" i="6" s="1"/>
  <c r="AN51" i="6"/>
  <c r="AP51" i="6"/>
  <c r="AR51" i="6"/>
  <c r="B52" i="6"/>
  <c r="C52" i="6"/>
  <c r="D52" i="6"/>
  <c r="AL52" i="6"/>
  <c r="AK52" i="6" s="1"/>
  <c r="AP52" i="6"/>
  <c r="AR52" i="6"/>
  <c r="B53" i="6"/>
  <c r="C53" i="6"/>
  <c r="D53" i="6"/>
  <c r="AL53" i="6"/>
  <c r="AK53" i="6" s="1"/>
  <c r="AN53" i="6"/>
  <c r="AP53" i="6"/>
  <c r="AR53" i="6"/>
  <c r="B54" i="6"/>
  <c r="C54" i="6"/>
  <c r="D54" i="6"/>
  <c r="AL54" i="6"/>
  <c r="AK54" i="6" s="1"/>
  <c r="AP54" i="6"/>
  <c r="AR54" i="6"/>
  <c r="B55" i="6"/>
  <c r="C55" i="6"/>
  <c r="D55" i="6"/>
  <c r="AL55" i="6"/>
  <c r="AK55" i="6" s="1"/>
  <c r="AN55" i="6"/>
  <c r="AP55" i="6"/>
  <c r="AR55" i="6"/>
  <c r="B56" i="6"/>
  <c r="C56" i="6"/>
  <c r="D56" i="6"/>
  <c r="AL56" i="6"/>
  <c r="AK56" i="6" s="1"/>
  <c r="AP56" i="6"/>
  <c r="AR56" i="6"/>
  <c r="B57" i="6"/>
  <c r="C57" i="6"/>
  <c r="D57" i="6"/>
  <c r="AL57" i="6"/>
  <c r="AK57" i="6" s="1"/>
  <c r="AP57" i="6"/>
  <c r="AR57" i="6"/>
  <c r="B58" i="6"/>
  <c r="C58" i="6"/>
  <c r="D58" i="6"/>
  <c r="AL58" i="6"/>
  <c r="AK58" i="6" s="1"/>
  <c r="AP58" i="6"/>
  <c r="AR58" i="6"/>
  <c r="B59" i="6"/>
  <c r="C59" i="6"/>
  <c r="D59" i="6"/>
  <c r="AL59" i="6"/>
  <c r="AK59" i="6" s="1"/>
  <c r="AN59" i="6"/>
  <c r="AP59" i="6"/>
  <c r="AR59" i="6"/>
  <c r="B60" i="6"/>
  <c r="C60" i="6"/>
  <c r="D60" i="6"/>
  <c r="AL60" i="6"/>
  <c r="AK60" i="6" s="1"/>
  <c r="AP60" i="6"/>
  <c r="AR60" i="6"/>
  <c r="B61" i="6"/>
  <c r="C61" i="6"/>
  <c r="D61" i="6"/>
  <c r="AL61" i="6"/>
  <c r="AK61" i="6" s="1"/>
  <c r="AN61" i="6"/>
  <c r="AP61" i="6"/>
  <c r="AR61" i="6"/>
  <c r="B62" i="6"/>
  <c r="C62" i="6"/>
  <c r="D62" i="6"/>
  <c r="AL62" i="6"/>
  <c r="AK62" i="6" s="1"/>
  <c r="AP62" i="6"/>
  <c r="AR62" i="6"/>
  <c r="B63" i="6"/>
  <c r="C63" i="6"/>
  <c r="D63" i="6"/>
  <c r="AL63" i="6"/>
  <c r="AK63" i="6" s="1"/>
  <c r="AN63" i="6"/>
  <c r="AP63" i="6"/>
  <c r="AR63" i="6"/>
  <c r="B64" i="6"/>
  <c r="C64" i="6"/>
  <c r="D64" i="6"/>
  <c r="AL64" i="6"/>
  <c r="AK64" i="6" s="1"/>
  <c r="AP64" i="6"/>
  <c r="AR64" i="6"/>
  <c r="B65" i="6"/>
  <c r="C65" i="6"/>
  <c r="D65" i="6"/>
  <c r="AL65" i="6"/>
  <c r="AK65" i="6" s="1"/>
  <c r="AN65" i="6"/>
  <c r="AP65" i="6"/>
  <c r="AR65" i="6"/>
  <c r="B66" i="6"/>
  <c r="C66" i="6"/>
  <c r="D66" i="6"/>
  <c r="AL66" i="6"/>
  <c r="AK66" i="6" s="1"/>
  <c r="AP66" i="6"/>
  <c r="AR66" i="6"/>
  <c r="B67" i="6"/>
  <c r="C67" i="6"/>
  <c r="D67" i="6"/>
  <c r="AL67" i="6"/>
  <c r="AK67" i="6" s="1"/>
  <c r="AN67" i="6"/>
  <c r="AP67" i="6"/>
  <c r="AR67" i="6"/>
  <c r="B68" i="6"/>
  <c r="C68" i="6"/>
  <c r="D68" i="6"/>
  <c r="AL68" i="6"/>
  <c r="AK68" i="6" s="1"/>
  <c r="AP68" i="6"/>
  <c r="AR68" i="6"/>
  <c r="B69" i="6"/>
  <c r="C69" i="6"/>
  <c r="D69" i="6"/>
  <c r="AL69" i="6"/>
  <c r="AK69" i="6" s="1"/>
  <c r="AN69" i="6"/>
  <c r="AP69" i="6"/>
  <c r="AR69" i="6"/>
  <c r="B70" i="6"/>
  <c r="C70" i="6"/>
  <c r="D70" i="6"/>
  <c r="AL70" i="6"/>
  <c r="AK70" i="6" s="1"/>
  <c r="AP70" i="6"/>
  <c r="AR70" i="6"/>
  <c r="B71" i="6"/>
  <c r="C71" i="6"/>
  <c r="D71" i="6"/>
  <c r="AL71" i="6"/>
  <c r="AK71" i="6" s="1"/>
  <c r="AN71" i="6"/>
  <c r="AP71" i="6"/>
  <c r="AR71" i="6"/>
  <c r="B72" i="6"/>
  <c r="C72" i="6"/>
  <c r="D72" i="6"/>
  <c r="AL72" i="6"/>
  <c r="AK72" i="6" s="1"/>
  <c r="AP72" i="6"/>
  <c r="AR72" i="6"/>
  <c r="B73" i="6"/>
  <c r="C73" i="6"/>
  <c r="D73" i="6"/>
  <c r="AL73" i="6"/>
  <c r="AK73" i="6" s="1"/>
  <c r="AN73" i="6"/>
  <c r="AP73" i="6"/>
  <c r="AR73" i="6"/>
  <c r="B74" i="6"/>
  <c r="C74" i="6"/>
  <c r="D74" i="6"/>
  <c r="AL74" i="6"/>
  <c r="AK74" i="6" s="1"/>
  <c r="AN74" i="6"/>
  <c r="AO74" i="6"/>
  <c r="AP74" i="6"/>
  <c r="AR74" i="6"/>
  <c r="B75" i="6"/>
  <c r="C75" i="6"/>
  <c r="D75" i="6"/>
  <c r="AL75" i="6"/>
  <c r="AK75" i="6" s="1"/>
  <c r="AN75" i="6"/>
  <c r="AO75" i="6"/>
  <c r="AP75" i="6"/>
  <c r="AR75" i="6"/>
  <c r="B76" i="6"/>
  <c r="C76" i="6"/>
  <c r="D76" i="6"/>
  <c r="AL76" i="6"/>
  <c r="AK76" i="6" s="1"/>
  <c r="AN76" i="6"/>
  <c r="AO76" i="6"/>
  <c r="AP76" i="6"/>
  <c r="AR76" i="6"/>
  <c r="B77" i="6"/>
  <c r="C77" i="6"/>
  <c r="D77" i="6"/>
  <c r="AL77" i="6"/>
  <c r="AK77" i="6" s="1"/>
  <c r="AN77" i="6"/>
  <c r="AO77" i="6"/>
  <c r="AP77" i="6"/>
  <c r="AR77" i="6"/>
  <c r="B78" i="6"/>
  <c r="C78" i="6"/>
  <c r="D78" i="6"/>
  <c r="AL78" i="6"/>
  <c r="AK78" i="6" s="1"/>
  <c r="AN78" i="6"/>
  <c r="AO78" i="6"/>
  <c r="AP78" i="6"/>
  <c r="AR78" i="6"/>
  <c r="B79" i="6"/>
  <c r="C79" i="6"/>
  <c r="D79" i="6"/>
  <c r="AL79" i="6"/>
  <c r="AK79" i="6" s="1"/>
  <c r="AN79" i="6"/>
  <c r="AO79" i="6"/>
  <c r="AP79" i="6"/>
  <c r="AR79" i="6"/>
  <c r="B80" i="6"/>
  <c r="C80" i="6"/>
  <c r="D80" i="6"/>
  <c r="AL80" i="6"/>
  <c r="AK80" i="6" s="1"/>
  <c r="AN80" i="6"/>
  <c r="AO80" i="6"/>
  <c r="AP80" i="6"/>
  <c r="AR80" i="6"/>
  <c r="B81" i="6"/>
  <c r="C81" i="6"/>
  <c r="D81" i="6"/>
  <c r="AL81" i="6"/>
  <c r="AK81" i="6" s="1"/>
  <c r="AN81" i="6"/>
  <c r="AO81" i="6"/>
  <c r="AP81" i="6"/>
  <c r="AR81" i="6"/>
  <c r="B82" i="6"/>
  <c r="C82" i="6"/>
  <c r="D82" i="6"/>
  <c r="AL82" i="6"/>
  <c r="AK82" i="6" s="1"/>
  <c r="AN82" i="6"/>
  <c r="AO82" i="6"/>
  <c r="AP82" i="6"/>
  <c r="AR82" i="6"/>
  <c r="B83" i="6"/>
  <c r="C83" i="6"/>
  <c r="D83" i="6"/>
  <c r="AL83" i="6"/>
  <c r="AK83" i="6" s="1"/>
  <c r="AN83" i="6"/>
  <c r="AO83" i="6"/>
  <c r="AP83" i="6"/>
  <c r="AR83" i="6"/>
  <c r="B84" i="6"/>
  <c r="C84" i="6"/>
  <c r="D84" i="6"/>
  <c r="AL84" i="6"/>
  <c r="AK84" i="6" s="1"/>
  <c r="AN84" i="6"/>
  <c r="AO84" i="6"/>
  <c r="AP84" i="6"/>
  <c r="AR84" i="6"/>
  <c r="B85" i="6"/>
  <c r="C85" i="6"/>
  <c r="D85" i="6"/>
  <c r="AL85" i="6"/>
  <c r="AK85" i="6" s="1"/>
  <c r="AN85" i="6"/>
  <c r="AO85" i="6"/>
  <c r="AP85" i="6"/>
  <c r="AR85" i="6"/>
  <c r="B86" i="6"/>
  <c r="C86" i="6"/>
  <c r="D86" i="6"/>
  <c r="AL86" i="6"/>
  <c r="AK86" i="6" s="1"/>
  <c r="AN86" i="6"/>
  <c r="AO86" i="6"/>
  <c r="AP86" i="6"/>
  <c r="AR86" i="6"/>
  <c r="B87" i="6"/>
  <c r="C87" i="6"/>
  <c r="D87" i="6"/>
  <c r="AL87" i="6"/>
  <c r="AK87" i="6" s="1"/>
  <c r="AN87" i="6"/>
  <c r="AO87" i="6"/>
  <c r="AP87" i="6"/>
  <c r="AR87" i="6"/>
  <c r="B88" i="6"/>
  <c r="C88" i="6"/>
  <c r="D88" i="6"/>
  <c r="AL88" i="6"/>
  <c r="AK88" i="6" s="1"/>
  <c r="AO88" i="6"/>
  <c r="AP88" i="6"/>
  <c r="AR88" i="6"/>
  <c r="B89" i="6"/>
  <c r="C89" i="6"/>
  <c r="D89" i="6"/>
  <c r="AL89" i="6"/>
  <c r="AK89" i="6" s="1"/>
  <c r="AN89" i="6"/>
  <c r="AO89" i="6"/>
  <c r="AP89" i="6"/>
  <c r="AR89" i="6"/>
  <c r="B90" i="6"/>
  <c r="C90" i="6"/>
  <c r="D90" i="6"/>
  <c r="AL90" i="6"/>
  <c r="AK90" i="6" s="1"/>
  <c r="AN90" i="6"/>
  <c r="AO90" i="6"/>
  <c r="AP90" i="6"/>
  <c r="AR90" i="6"/>
  <c r="B91" i="6"/>
  <c r="C91" i="6"/>
  <c r="D91" i="6"/>
  <c r="AL91" i="6"/>
  <c r="AK91" i="6" s="1"/>
  <c r="AN91" i="6"/>
  <c r="AO91" i="6"/>
  <c r="AP91" i="6"/>
  <c r="AR91" i="6"/>
  <c r="B92" i="6"/>
  <c r="C92" i="6"/>
  <c r="D92" i="6"/>
  <c r="AL92" i="6"/>
  <c r="AK92" i="6" s="1"/>
  <c r="AN92" i="6"/>
  <c r="AO92" i="6"/>
  <c r="AP92" i="6"/>
  <c r="AR92" i="6"/>
  <c r="B93" i="6"/>
  <c r="C93" i="6"/>
  <c r="D93" i="6"/>
  <c r="AL93" i="6"/>
  <c r="AK93" i="6"/>
  <c r="AN93" i="6"/>
  <c r="AO93" i="6"/>
  <c r="AP93" i="6"/>
  <c r="AR93" i="6"/>
  <c r="B94" i="6"/>
  <c r="C94" i="6"/>
  <c r="D94" i="6"/>
  <c r="AL94" i="6"/>
  <c r="AK94" i="6" s="1"/>
  <c r="AN94" i="6"/>
  <c r="AO94" i="6"/>
  <c r="AP94" i="6"/>
  <c r="AR94" i="6"/>
  <c r="B95" i="6"/>
  <c r="C95" i="6"/>
  <c r="D95" i="6"/>
  <c r="AL95" i="6"/>
  <c r="AK95" i="6" s="1"/>
  <c r="AN95" i="6"/>
  <c r="AO95" i="6"/>
  <c r="AP95" i="6"/>
  <c r="AR95" i="6"/>
  <c r="B96" i="6"/>
  <c r="C96" i="6"/>
  <c r="D96" i="6"/>
  <c r="AL96" i="6"/>
  <c r="AK96" i="6" s="1"/>
  <c r="AN96" i="6"/>
  <c r="AO96" i="6"/>
  <c r="AP96" i="6"/>
  <c r="AR96" i="6"/>
  <c r="B97" i="6"/>
  <c r="C97" i="6"/>
  <c r="D97" i="6"/>
  <c r="AL97" i="6"/>
  <c r="AK97" i="6" s="1"/>
  <c r="AN97" i="6"/>
  <c r="AO97" i="6"/>
  <c r="AP97" i="6"/>
  <c r="AR97" i="6"/>
  <c r="B98" i="6"/>
  <c r="C98" i="6"/>
  <c r="D98" i="6"/>
  <c r="AL98" i="6"/>
  <c r="AK98" i="6" s="1"/>
  <c r="AN98" i="6"/>
  <c r="AO98" i="6"/>
  <c r="AP98" i="6"/>
  <c r="AR98" i="6"/>
  <c r="B99" i="6"/>
  <c r="C99" i="6"/>
  <c r="D99" i="6"/>
  <c r="AL99" i="6"/>
  <c r="AK99" i="6" s="1"/>
  <c r="AN99" i="6"/>
  <c r="AO99" i="6"/>
  <c r="AP99" i="6"/>
  <c r="AR99" i="6"/>
  <c r="B100" i="6"/>
  <c r="C100" i="6"/>
  <c r="D100" i="6"/>
  <c r="AL100" i="6"/>
  <c r="AK100" i="6" s="1"/>
  <c r="AN100" i="6"/>
  <c r="AO100" i="6"/>
  <c r="AP100" i="6"/>
  <c r="AR100" i="6"/>
  <c r="B101" i="6"/>
  <c r="C101" i="6"/>
  <c r="D101" i="6"/>
  <c r="AL101" i="6"/>
  <c r="AK101" i="6" s="1"/>
  <c r="AN101" i="6"/>
  <c r="AO101" i="6"/>
  <c r="AP101" i="6"/>
  <c r="AR101" i="6"/>
  <c r="B102" i="6"/>
  <c r="C102" i="6"/>
  <c r="D102" i="6"/>
  <c r="AL102" i="6"/>
  <c r="AK102" i="6" s="1"/>
  <c r="AN102" i="6"/>
  <c r="AO102" i="6"/>
  <c r="AP102" i="6"/>
  <c r="AR102" i="6"/>
  <c r="B103" i="6"/>
  <c r="C103" i="6"/>
  <c r="D103" i="6"/>
  <c r="AL103" i="6"/>
  <c r="AK103" i="6" s="1"/>
  <c r="AN103" i="6"/>
  <c r="AO103" i="6"/>
  <c r="AP103" i="6"/>
  <c r="AR103" i="6"/>
  <c r="D104" i="6"/>
  <c r="B109" i="6"/>
  <c r="A110" i="6"/>
  <c r="B110" i="6"/>
  <c r="A111" i="6"/>
  <c r="B111" i="6"/>
  <c r="A112" i="6"/>
  <c r="B112" i="6"/>
  <c r="A113" i="6"/>
  <c r="B113" i="6"/>
  <c r="A114" i="6"/>
  <c r="B114" i="6"/>
  <c r="A115" i="6"/>
  <c r="B115" i="6"/>
  <c r="A116" i="6"/>
  <c r="B116" i="6"/>
  <c r="A117" i="6"/>
  <c r="B117" i="6"/>
  <c r="A118" i="6"/>
  <c r="B118" i="6"/>
  <c r="A119" i="6"/>
  <c r="B119" i="6"/>
  <c r="A120" i="6"/>
  <c r="B120" i="6"/>
  <c r="A121" i="6"/>
  <c r="B121" i="6"/>
  <c r="A122" i="6"/>
  <c r="B122" i="6"/>
  <c r="A123" i="6"/>
  <c r="B123" i="6"/>
  <c r="A124" i="6"/>
  <c r="B124" i="6"/>
  <c r="A125" i="6"/>
  <c r="B125" i="6"/>
  <c r="A126" i="6"/>
  <c r="B126" i="6"/>
  <c r="A127" i="6"/>
  <c r="B127" i="6"/>
  <c r="A128" i="6"/>
  <c r="B128" i="6"/>
  <c r="A129" i="6"/>
  <c r="B129" i="6"/>
  <c r="A130" i="6"/>
  <c r="B130" i="6"/>
  <c r="A131" i="6"/>
  <c r="B131" i="6"/>
  <c r="A132" i="6"/>
  <c r="B132" i="6"/>
  <c r="A133" i="6"/>
  <c r="B133" i="6"/>
  <c r="A134" i="6"/>
  <c r="B134" i="6"/>
  <c r="A135" i="6"/>
  <c r="B135" i="6"/>
  <c r="A136" i="6"/>
  <c r="B136" i="6"/>
  <c r="A137" i="6"/>
  <c r="B137" i="6"/>
  <c r="A138" i="6"/>
  <c r="B138" i="6"/>
  <c r="A139" i="6"/>
  <c r="B139" i="6"/>
  <c r="A140" i="6"/>
  <c r="B140" i="6"/>
  <c r="A141" i="6"/>
  <c r="B141" i="6"/>
  <c r="A143" i="6"/>
  <c r="E151" i="6"/>
  <c r="E158" i="6"/>
  <c r="E150" i="6" s="1"/>
  <c r="E165" i="6"/>
  <c r="F151" i="6"/>
  <c r="F158" i="6"/>
  <c r="F165" i="6"/>
  <c r="F150" i="6"/>
  <c r="G151" i="6"/>
  <c r="G150" i="6" s="1"/>
  <c r="G158" i="6"/>
  <c r="G165" i="6"/>
  <c r="H151" i="6"/>
  <c r="H150" i="6" s="1"/>
  <c r="H158" i="6"/>
  <c r="H165" i="6"/>
  <c r="I151" i="6"/>
  <c r="I158" i="6"/>
  <c r="I165" i="6"/>
  <c r="J151" i="6"/>
  <c r="J158" i="6"/>
  <c r="J165" i="6"/>
  <c r="K151" i="6"/>
  <c r="K158" i="6"/>
  <c r="K165" i="6"/>
  <c r="L151" i="6"/>
  <c r="L150" i="6" s="1"/>
  <c r="L158" i="6"/>
  <c r="L165" i="6"/>
  <c r="M151" i="6"/>
  <c r="M158" i="6"/>
  <c r="M165" i="6"/>
  <c r="N151" i="6"/>
  <c r="N158" i="6"/>
  <c r="N165" i="6"/>
  <c r="O151" i="6"/>
  <c r="O158" i="6"/>
  <c r="O165" i="6"/>
  <c r="P151" i="6"/>
  <c r="P150" i="6" s="1"/>
  <c r="P158" i="6"/>
  <c r="P165" i="6"/>
  <c r="Q151" i="6"/>
  <c r="Q158" i="6"/>
  <c r="Q165" i="6"/>
  <c r="R151" i="6"/>
  <c r="R158" i="6"/>
  <c r="R165" i="6"/>
  <c r="S151" i="6"/>
  <c r="S158" i="6"/>
  <c r="S165" i="6"/>
  <c r="T151" i="6"/>
  <c r="T158" i="6"/>
  <c r="T165" i="6"/>
  <c r="U151" i="6"/>
  <c r="U158" i="6"/>
  <c r="U165" i="6"/>
  <c r="V151" i="6"/>
  <c r="V158" i="6"/>
  <c r="V150" i="6" s="1"/>
  <c r="V165" i="6"/>
  <c r="W151" i="6"/>
  <c r="W158" i="6"/>
  <c r="W165" i="6"/>
  <c r="X151" i="6"/>
  <c r="X158" i="6"/>
  <c r="X165" i="6"/>
  <c r="Y151" i="6"/>
  <c r="Y150" i="6" s="1"/>
  <c r="Y158" i="6"/>
  <c r="Y165" i="6"/>
  <c r="Z151" i="6"/>
  <c r="Z158" i="6"/>
  <c r="Z165" i="6"/>
  <c r="AA151" i="6"/>
  <c r="AA150" i="6" s="1"/>
  <c r="AA158" i="6"/>
  <c r="AA165" i="6"/>
  <c r="AB151" i="6"/>
  <c r="AB158" i="6"/>
  <c r="AB165" i="6"/>
  <c r="AC151" i="6"/>
  <c r="AC158" i="6"/>
  <c r="AC165" i="6"/>
  <c r="AD151" i="6"/>
  <c r="AD150" i="6" s="1"/>
  <c r="AD158" i="6"/>
  <c r="AD165" i="6"/>
  <c r="AE151" i="6"/>
  <c r="AE158" i="6"/>
  <c r="AE165" i="6"/>
  <c r="AF151" i="6"/>
  <c r="AF158" i="6"/>
  <c r="AF165" i="6"/>
  <c r="AG151" i="6"/>
  <c r="AG150" i="6"/>
  <c r="AG158" i="6"/>
  <c r="AG165" i="6"/>
  <c r="AH151" i="6"/>
  <c r="AH158" i="6"/>
  <c r="AH165" i="6"/>
  <c r="AI151" i="6"/>
  <c r="AI158" i="6"/>
  <c r="AI165" i="6"/>
  <c r="AI150" i="6" s="1"/>
  <c r="B151" i="6"/>
  <c r="A152" i="6"/>
  <c r="B152" i="6"/>
  <c r="A153" i="6"/>
  <c r="B153" i="6"/>
  <c r="A154" i="6"/>
  <c r="B154" i="6"/>
  <c r="A155" i="6"/>
  <c r="B155" i="6"/>
  <c r="A156" i="6"/>
  <c r="B156" i="6"/>
  <c r="A157" i="6"/>
  <c r="B157" i="6"/>
  <c r="A158" i="6"/>
  <c r="B158" i="6"/>
  <c r="A159" i="6"/>
  <c r="B159" i="6"/>
  <c r="A160" i="6"/>
  <c r="B160" i="6"/>
  <c r="A161" i="6"/>
  <c r="B161" i="6"/>
  <c r="A162" i="6"/>
  <c r="B162" i="6"/>
  <c r="A163" i="6"/>
  <c r="B163" i="6"/>
  <c r="A164" i="6"/>
  <c r="B164" i="6"/>
  <c r="A165" i="6"/>
  <c r="B165" i="6"/>
  <c r="A166" i="6"/>
  <c r="B166" i="6"/>
  <c r="A167" i="6"/>
  <c r="B167" i="6"/>
  <c r="A168" i="6"/>
  <c r="B168" i="6"/>
  <c r="A169" i="6"/>
  <c r="B169" i="6"/>
  <c r="A171" i="6"/>
  <c r="B171" i="6"/>
  <c r="A172" i="6"/>
  <c r="B172" i="6"/>
  <c r="A173" i="6"/>
  <c r="B173" i="6"/>
  <c r="A174" i="6"/>
  <c r="B174" i="6"/>
  <c r="AC2" i="5"/>
  <c r="B8" i="5" s="1"/>
  <c r="AN8" i="5" s="1"/>
  <c r="AT14" i="5"/>
  <c r="AV14" i="5"/>
  <c r="AT15" i="5"/>
  <c r="AV15" i="5"/>
  <c r="AT16" i="5"/>
  <c r="AV16" i="5"/>
  <c r="AT17" i="5"/>
  <c r="AV17" i="5" s="1"/>
  <c r="AW17" i="5"/>
  <c r="AT18" i="5"/>
  <c r="AV18" i="5"/>
  <c r="AW18" i="5"/>
  <c r="AT19" i="5"/>
  <c r="AV19" i="5" s="1"/>
  <c r="AW19" i="5"/>
  <c r="AT20" i="5"/>
  <c r="AV20" i="5" s="1"/>
  <c r="AW20" i="5"/>
  <c r="AW14" i="5"/>
  <c r="AW16" i="5"/>
  <c r="B14" i="5"/>
  <c r="AO14" i="5"/>
  <c r="C14" i="5"/>
  <c r="D14" i="5"/>
  <c r="AL14" i="5"/>
  <c r="AK14" i="5" s="1"/>
  <c r="AN14" i="5"/>
  <c r="AP14" i="5"/>
  <c r="AR14" i="5"/>
  <c r="AU14" i="5"/>
  <c r="AY14" i="5"/>
  <c r="BA14" i="5" s="1"/>
  <c r="B15" i="5"/>
  <c r="AO15" i="5"/>
  <c r="C15" i="5"/>
  <c r="D15" i="5"/>
  <c r="AL15" i="5"/>
  <c r="AK15" i="5" s="1"/>
  <c r="AN15" i="5"/>
  <c r="AP15" i="5"/>
  <c r="AR15" i="5"/>
  <c r="AY15" i="5"/>
  <c r="BA15" i="5" s="1"/>
  <c r="AZ15" i="5"/>
  <c r="BB15" i="5"/>
  <c r="B16" i="5"/>
  <c r="AO16" i="5"/>
  <c r="C16" i="5"/>
  <c r="D16" i="5"/>
  <c r="AL16" i="5"/>
  <c r="AK16" i="5" s="1"/>
  <c r="AN16" i="5"/>
  <c r="AP16" i="5"/>
  <c r="AR16" i="5"/>
  <c r="AU16" i="5"/>
  <c r="AY16" i="5"/>
  <c r="BA16" i="5" s="1"/>
  <c r="B17" i="5"/>
  <c r="AO17" i="5"/>
  <c r="C17" i="5"/>
  <c r="D17" i="5"/>
  <c r="AL17" i="5"/>
  <c r="AK17" i="5" s="1"/>
  <c r="AN17" i="5"/>
  <c r="AP17" i="5"/>
  <c r="AR17" i="5"/>
  <c r="AU17" i="5"/>
  <c r="AY17" i="5"/>
  <c r="BA17" i="5" s="1"/>
  <c r="AZ17" i="5"/>
  <c r="B18" i="5"/>
  <c r="AO18" i="5"/>
  <c r="C18" i="5"/>
  <c r="D18" i="5"/>
  <c r="AL18" i="5"/>
  <c r="AK18" i="5" s="1"/>
  <c r="AN18" i="5"/>
  <c r="AP18" i="5"/>
  <c r="AR18" i="5"/>
  <c r="AU18" i="5"/>
  <c r="AY18" i="5"/>
  <c r="BA18" i="5"/>
  <c r="B19" i="5"/>
  <c r="AO19" i="5"/>
  <c r="C19" i="5"/>
  <c r="D19" i="5"/>
  <c r="AL19" i="5"/>
  <c r="AK19" i="5" s="1"/>
  <c r="AN19" i="5"/>
  <c r="AP19" i="5"/>
  <c r="AR19" i="5"/>
  <c r="AU19" i="5"/>
  <c r="AY19" i="5"/>
  <c r="BA19" i="5" s="1"/>
  <c r="B20" i="5"/>
  <c r="AO20" i="5"/>
  <c r="C20" i="5"/>
  <c r="D20" i="5"/>
  <c r="AL20" i="5"/>
  <c r="AK20" i="5"/>
  <c r="AN20" i="5"/>
  <c r="AP20" i="5"/>
  <c r="AR20" i="5"/>
  <c r="AU20" i="5"/>
  <c r="AY20" i="5"/>
  <c r="BA20" i="5" s="1"/>
  <c r="B21" i="5"/>
  <c r="AO21" i="5"/>
  <c r="C21" i="5"/>
  <c r="D21" i="5"/>
  <c r="AL21" i="5"/>
  <c r="AK21" i="5" s="1"/>
  <c r="AN21" i="5"/>
  <c r="AP21" i="5"/>
  <c r="AR21" i="5"/>
  <c r="B22" i="5"/>
  <c r="AO22" i="5"/>
  <c r="C22" i="5"/>
  <c r="D22" i="5"/>
  <c r="AL22" i="5"/>
  <c r="AK22" i="5" s="1"/>
  <c r="AN22" i="5"/>
  <c r="AP22" i="5"/>
  <c r="AR22" i="5"/>
  <c r="B23" i="5"/>
  <c r="AO23" i="5"/>
  <c r="C23" i="5"/>
  <c r="D23" i="5"/>
  <c r="AL23" i="5"/>
  <c r="AK23" i="5" s="1"/>
  <c r="AN23" i="5"/>
  <c r="AP23" i="5"/>
  <c r="AR23" i="5"/>
  <c r="B24" i="5"/>
  <c r="AO24" i="5"/>
  <c r="C24" i="5"/>
  <c r="D24" i="5"/>
  <c r="AL24" i="5"/>
  <c r="AK24" i="5" s="1"/>
  <c r="AP24" i="5"/>
  <c r="AR24" i="5"/>
  <c r="B25" i="5"/>
  <c r="AO25" i="5"/>
  <c r="C25" i="5"/>
  <c r="D25" i="5"/>
  <c r="AL25" i="5"/>
  <c r="AK25" i="5" s="1"/>
  <c r="AP25" i="5"/>
  <c r="AR25" i="5"/>
  <c r="B26" i="5"/>
  <c r="AO26" i="5"/>
  <c r="C26" i="5"/>
  <c r="D26" i="5"/>
  <c r="AL26" i="5"/>
  <c r="AK26" i="5" s="1"/>
  <c r="AN26" i="5"/>
  <c r="AP26" i="5"/>
  <c r="AR26" i="5"/>
  <c r="B27" i="5"/>
  <c r="AO27" i="5"/>
  <c r="C27" i="5"/>
  <c r="D27" i="5"/>
  <c r="AL27" i="5"/>
  <c r="AK27" i="5"/>
  <c r="AN27" i="5"/>
  <c r="AP27" i="5"/>
  <c r="AR27" i="5"/>
  <c r="B28" i="5"/>
  <c r="AO28" i="5"/>
  <c r="C28" i="5"/>
  <c r="D28" i="5"/>
  <c r="AL28" i="5"/>
  <c r="AK28" i="5" s="1"/>
  <c r="AN28" i="5"/>
  <c r="AP28" i="5"/>
  <c r="AR28" i="5"/>
  <c r="B29" i="5"/>
  <c r="AO29" i="5"/>
  <c r="C29" i="5"/>
  <c r="D29" i="5"/>
  <c r="AL29" i="5"/>
  <c r="AK29" i="5" s="1"/>
  <c r="AN29" i="5"/>
  <c r="AP29" i="5"/>
  <c r="AR29" i="5"/>
  <c r="B30" i="5"/>
  <c r="C30" i="5"/>
  <c r="D30" i="5"/>
  <c r="AL30" i="5"/>
  <c r="AK30" i="5" s="1"/>
  <c r="AN30" i="5"/>
  <c r="AP30" i="5"/>
  <c r="AR30" i="5"/>
  <c r="B31" i="5"/>
  <c r="C31" i="5"/>
  <c r="D31" i="5"/>
  <c r="AL31" i="5"/>
  <c r="AK31" i="5" s="1"/>
  <c r="AN31" i="5"/>
  <c r="AP31" i="5"/>
  <c r="AR31" i="5"/>
  <c r="B32" i="5"/>
  <c r="C32" i="5"/>
  <c r="D32" i="5"/>
  <c r="AL32" i="5"/>
  <c r="AK32" i="5" s="1"/>
  <c r="AN32" i="5"/>
  <c r="AP32" i="5"/>
  <c r="AR32" i="5"/>
  <c r="B33" i="5"/>
  <c r="C33" i="5"/>
  <c r="D33" i="5"/>
  <c r="AL33" i="5"/>
  <c r="AK33" i="5"/>
  <c r="AN33" i="5"/>
  <c r="AP33" i="5"/>
  <c r="AR33" i="5"/>
  <c r="B34" i="5"/>
  <c r="C34" i="5"/>
  <c r="D34" i="5"/>
  <c r="AL34" i="5"/>
  <c r="AK34" i="5" s="1"/>
  <c r="AN34" i="5"/>
  <c r="AP34" i="5"/>
  <c r="AR34" i="5"/>
  <c r="B35" i="5"/>
  <c r="C35" i="5"/>
  <c r="D35" i="5"/>
  <c r="AL35" i="5"/>
  <c r="AK35" i="5" s="1"/>
  <c r="AN35" i="5"/>
  <c r="AO35" i="5"/>
  <c r="AP35" i="5"/>
  <c r="AR35" i="5"/>
  <c r="B36" i="5"/>
  <c r="C36" i="5"/>
  <c r="D36" i="5"/>
  <c r="AL36" i="5"/>
  <c r="AK36" i="5" s="1"/>
  <c r="AN36" i="5"/>
  <c r="AO36" i="5"/>
  <c r="AP36" i="5"/>
  <c r="AR36" i="5"/>
  <c r="B37" i="5"/>
  <c r="C37" i="5"/>
  <c r="D37" i="5"/>
  <c r="AL37" i="5"/>
  <c r="AK37" i="5" s="1"/>
  <c r="AN37" i="5"/>
  <c r="AO37" i="5"/>
  <c r="AP37" i="5"/>
  <c r="AR37" i="5"/>
  <c r="B38" i="5"/>
  <c r="C38" i="5"/>
  <c r="D38" i="5"/>
  <c r="AL38" i="5"/>
  <c r="AK38" i="5" s="1"/>
  <c r="AN38" i="5"/>
  <c r="AO38" i="5"/>
  <c r="AP38" i="5"/>
  <c r="AR38" i="5"/>
  <c r="B39" i="5"/>
  <c r="C39" i="5"/>
  <c r="D39" i="5"/>
  <c r="AL39" i="5"/>
  <c r="AK39" i="5"/>
  <c r="AN39" i="5"/>
  <c r="AO39" i="5"/>
  <c r="AP39" i="5"/>
  <c r="AR39" i="5"/>
  <c r="B40" i="5"/>
  <c r="C40" i="5"/>
  <c r="D40" i="5"/>
  <c r="AL40" i="5"/>
  <c r="AK40" i="5" s="1"/>
  <c r="AO40" i="5"/>
  <c r="AP40" i="5"/>
  <c r="AR40" i="5"/>
  <c r="B41" i="5"/>
  <c r="C41" i="5"/>
  <c r="D41" i="5"/>
  <c r="AL41" i="5"/>
  <c r="AK41" i="5" s="1"/>
  <c r="AO41" i="5"/>
  <c r="AP41" i="5"/>
  <c r="AR41" i="5"/>
  <c r="B42" i="5"/>
  <c r="C42" i="5"/>
  <c r="D42" i="5"/>
  <c r="AL42" i="5"/>
  <c r="AK42" i="5" s="1"/>
  <c r="AN42" i="5"/>
  <c r="AO42" i="5"/>
  <c r="AP42" i="5"/>
  <c r="AR42" i="5"/>
  <c r="B43" i="5"/>
  <c r="C43" i="5"/>
  <c r="D43" i="5"/>
  <c r="AL43" i="5"/>
  <c r="AK43" i="5" s="1"/>
  <c r="AN43" i="5"/>
  <c r="AO43" i="5"/>
  <c r="AP43" i="5"/>
  <c r="AR43" i="5"/>
  <c r="B44" i="5"/>
  <c r="C44" i="5"/>
  <c r="D44" i="5"/>
  <c r="AL44" i="5"/>
  <c r="AK44" i="5" s="1"/>
  <c r="AN44" i="5"/>
  <c r="AO44" i="5"/>
  <c r="AP44" i="5"/>
  <c r="AR44" i="5"/>
  <c r="B45" i="5"/>
  <c r="C45" i="5"/>
  <c r="D45" i="5"/>
  <c r="AL45" i="5"/>
  <c r="AK45" i="5" s="1"/>
  <c r="AN45" i="5"/>
  <c r="AO45" i="5"/>
  <c r="AP45" i="5"/>
  <c r="AR45" i="5"/>
  <c r="B46" i="5"/>
  <c r="C46" i="5"/>
  <c r="D46" i="5"/>
  <c r="AL46" i="5"/>
  <c r="AK46" i="5" s="1"/>
  <c r="AN46" i="5"/>
  <c r="AO46" i="5"/>
  <c r="AP46" i="5"/>
  <c r="AR46" i="5"/>
  <c r="B47" i="5"/>
  <c r="C47" i="5"/>
  <c r="D47" i="5"/>
  <c r="AL47" i="5"/>
  <c r="AK47" i="5" s="1"/>
  <c r="AN47" i="5"/>
  <c r="AO47" i="5"/>
  <c r="AP47" i="5"/>
  <c r="AR47" i="5"/>
  <c r="B48" i="5"/>
  <c r="C48" i="5"/>
  <c r="D48" i="5"/>
  <c r="AL48" i="5"/>
  <c r="AK48" i="5" s="1"/>
  <c r="AN48" i="5"/>
  <c r="AO48" i="5"/>
  <c r="AP48" i="5"/>
  <c r="AR48" i="5"/>
  <c r="B49" i="5"/>
  <c r="C49" i="5"/>
  <c r="D49" i="5"/>
  <c r="AL49" i="5"/>
  <c r="AK49" i="5" s="1"/>
  <c r="AN49" i="5"/>
  <c r="AO49" i="5"/>
  <c r="AP49" i="5"/>
  <c r="AR49" i="5"/>
  <c r="B50" i="5"/>
  <c r="C50" i="5"/>
  <c r="D50" i="5"/>
  <c r="AL50" i="5"/>
  <c r="AK50" i="5" s="1"/>
  <c r="AN50" i="5"/>
  <c r="AO50" i="5"/>
  <c r="AP50" i="5"/>
  <c r="AR50" i="5"/>
  <c r="B51" i="5"/>
  <c r="C51" i="5"/>
  <c r="D51" i="5"/>
  <c r="AL51" i="5"/>
  <c r="AK51" i="5" s="1"/>
  <c r="AN51" i="5"/>
  <c r="AP51" i="5"/>
  <c r="AR51" i="5"/>
  <c r="B52" i="5"/>
  <c r="C52" i="5"/>
  <c r="D52" i="5"/>
  <c r="AL52" i="5"/>
  <c r="AK52" i="5" s="1"/>
  <c r="AP52" i="5"/>
  <c r="AR52" i="5"/>
  <c r="B53" i="5"/>
  <c r="C53" i="5"/>
  <c r="D53" i="5"/>
  <c r="AL53" i="5"/>
  <c r="AK53" i="5" s="1"/>
  <c r="AN53" i="5"/>
  <c r="AP53" i="5"/>
  <c r="AR53" i="5"/>
  <c r="B54" i="5"/>
  <c r="C54" i="5"/>
  <c r="D54" i="5"/>
  <c r="AL54" i="5"/>
  <c r="AK54" i="5" s="1"/>
  <c r="AP54" i="5"/>
  <c r="AR54" i="5"/>
  <c r="B55" i="5"/>
  <c r="C55" i="5"/>
  <c r="D55" i="5"/>
  <c r="AL55" i="5"/>
  <c r="AK55" i="5" s="1"/>
  <c r="AN55" i="5"/>
  <c r="AP55" i="5"/>
  <c r="AR55" i="5"/>
  <c r="B56" i="5"/>
  <c r="C56" i="5"/>
  <c r="D56" i="5"/>
  <c r="AL56" i="5"/>
  <c r="AK56" i="5" s="1"/>
  <c r="AP56" i="5"/>
  <c r="AR56" i="5"/>
  <c r="B57" i="5"/>
  <c r="C57" i="5"/>
  <c r="D57" i="5"/>
  <c r="AL57" i="5"/>
  <c r="AK57" i="5" s="1"/>
  <c r="AP57" i="5"/>
  <c r="AR57" i="5"/>
  <c r="B58" i="5"/>
  <c r="C58" i="5"/>
  <c r="D58" i="5"/>
  <c r="AL58" i="5"/>
  <c r="AK58" i="5" s="1"/>
  <c r="AP58" i="5"/>
  <c r="AR58" i="5"/>
  <c r="B59" i="5"/>
  <c r="C59" i="5"/>
  <c r="D59" i="5"/>
  <c r="AL59" i="5"/>
  <c r="AK59" i="5" s="1"/>
  <c r="AN59" i="5"/>
  <c r="AP59" i="5"/>
  <c r="AR59" i="5"/>
  <c r="B60" i="5"/>
  <c r="C60" i="5"/>
  <c r="D60" i="5"/>
  <c r="AL60" i="5"/>
  <c r="AK60" i="5" s="1"/>
  <c r="AP60" i="5"/>
  <c r="AR60" i="5"/>
  <c r="B61" i="5"/>
  <c r="C61" i="5"/>
  <c r="D61" i="5"/>
  <c r="AL61" i="5"/>
  <c r="AK61" i="5" s="1"/>
  <c r="AN61" i="5"/>
  <c r="AP61" i="5"/>
  <c r="AR61" i="5"/>
  <c r="B62" i="5"/>
  <c r="C62" i="5"/>
  <c r="D62" i="5"/>
  <c r="AL62" i="5"/>
  <c r="AK62" i="5" s="1"/>
  <c r="AP62" i="5"/>
  <c r="AR62" i="5"/>
  <c r="B63" i="5"/>
  <c r="C63" i="5"/>
  <c r="D63" i="5"/>
  <c r="AL63" i="5"/>
  <c r="AK63" i="5" s="1"/>
  <c r="AN63" i="5"/>
  <c r="AP63" i="5"/>
  <c r="AR63" i="5"/>
  <c r="B64" i="5"/>
  <c r="C64" i="5"/>
  <c r="D64" i="5"/>
  <c r="AL64" i="5"/>
  <c r="AK64" i="5" s="1"/>
  <c r="AP64" i="5"/>
  <c r="AR64" i="5"/>
  <c r="B65" i="5"/>
  <c r="C65" i="5"/>
  <c r="D65" i="5"/>
  <c r="AL65" i="5"/>
  <c r="AK65" i="5"/>
  <c r="AN65" i="5"/>
  <c r="AP65" i="5"/>
  <c r="AR65" i="5"/>
  <c r="B66" i="5"/>
  <c r="C66" i="5"/>
  <c r="D66" i="5"/>
  <c r="AL66" i="5"/>
  <c r="AK66" i="5" s="1"/>
  <c r="AP66" i="5"/>
  <c r="AR66" i="5"/>
  <c r="B67" i="5"/>
  <c r="C67" i="5"/>
  <c r="D67" i="5"/>
  <c r="AL67" i="5"/>
  <c r="AK67" i="5" s="1"/>
  <c r="AN67" i="5"/>
  <c r="AP67" i="5"/>
  <c r="AR67" i="5"/>
  <c r="B68" i="5"/>
  <c r="C68" i="5"/>
  <c r="D68" i="5"/>
  <c r="AL68" i="5"/>
  <c r="AK68" i="5" s="1"/>
  <c r="AP68" i="5"/>
  <c r="AR68" i="5"/>
  <c r="B69" i="5"/>
  <c r="C69" i="5"/>
  <c r="D69" i="5"/>
  <c r="AL69" i="5"/>
  <c r="AK69" i="5" s="1"/>
  <c r="AN69" i="5"/>
  <c r="AP69" i="5"/>
  <c r="AR69" i="5"/>
  <c r="B70" i="5"/>
  <c r="C70" i="5"/>
  <c r="D70" i="5"/>
  <c r="AL70" i="5"/>
  <c r="AK70" i="5" s="1"/>
  <c r="AP70" i="5"/>
  <c r="AR70" i="5"/>
  <c r="B71" i="5"/>
  <c r="C71" i="5"/>
  <c r="D71" i="5"/>
  <c r="AL71" i="5"/>
  <c r="AK71" i="5" s="1"/>
  <c r="AN71" i="5"/>
  <c r="AP71" i="5"/>
  <c r="AR71" i="5"/>
  <c r="B72" i="5"/>
  <c r="C72" i="5"/>
  <c r="D72" i="5"/>
  <c r="AL72" i="5"/>
  <c r="AK72" i="5" s="1"/>
  <c r="AP72" i="5"/>
  <c r="AR72" i="5"/>
  <c r="B73" i="5"/>
  <c r="C73" i="5"/>
  <c r="D73" i="5"/>
  <c r="AL73" i="5"/>
  <c r="AK73" i="5" s="1"/>
  <c r="AP73" i="5"/>
  <c r="AR73" i="5"/>
  <c r="B74" i="5"/>
  <c r="C74" i="5"/>
  <c r="D74" i="5"/>
  <c r="AL74" i="5"/>
  <c r="AK74" i="5" s="1"/>
  <c r="AN74" i="5"/>
  <c r="AO74" i="5"/>
  <c r="AP74" i="5"/>
  <c r="AR74" i="5"/>
  <c r="B75" i="5"/>
  <c r="C75" i="5"/>
  <c r="D75" i="5"/>
  <c r="AL75" i="5"/>
  <c r="AK75" i="5" s="1"/>
  <c r="AN75" i="5"/>
  <c r="AO75" i="5"/>
  <c r="AP75" i="5"/>
  <c r="AR75" i="5"/>
  <c r="B76" i="5"/>
  <c r="C76" i="5"/>
  <c r="D76" i="5"/>
  <c r="AL76" i="5"/>
  <c r="AK76" i="5" s="1"/>
  <c r="AN76" i="5"/>
  <c r="AO76" i="5"/>
  <c r="AP76" i="5"/>
  <c r="AR76" i="5"/>
  <c r="B77" i="5"/>
  <c r="C77" i="5"/>
  <c r="D77" i="5"/>
  <c r="AL77" i="5"/>
  <c r="AK77" i="5" s="1"/>
  <c r="AN77" i="5"/>
  <c r="AO77" i="5"/>
  <c r="AP77" i="5"/>
  <c r="AR77" i="5"/>
  <c r="B78" i="5"/>
  <c r="C78" i="5"/>
  <c r="D78" i="5"/>
  <c r="AL78" i="5"/>
  <c r="AK78" i="5" s="1"/>
  <c r="AN78" i="5"/>
  <c r="AO78" i="5"/>
  <c r="AP78" i="5"/>
  <c r="AR78" i="5"/>
  <c r="B79" i="5"/>
  <c r="C79" i="5"/>
  <c r="D79" i="5"/>
  <c r="AL79" i="5"/>
  <c r="AK79" i="5" s="1"/>
  <c r="AN79" i="5"/>
  <c r="AO79" i="5"/>
  <c r="AP79" i="5"/>
  <c r="AR79" i="5"/>
  <c r="B80" i="5"/>
  <c r="C80" i="5"/>
  <c r="D80" i="5"/>
  <c r="AL80" i="5"/>
  <c r="AK80" i="5" s="1"/>
  <c r="AN80" i="5"/>
  <c r="AO80" i="5"/>
  <c r="AP80" i="5"/>
  <c r="AR80" i="5"/>
  <c r="B81" i="5"/>
  <c r="C81" i="5"/>
  <c r="D81" i="5"/>
  <c r="AL81" i="5"/>
  <c r="AK81" i="5" s="1"/>
  <c r="AN81" i="5"/>
  <c r="AO81" i="5"/>
  <c r="AP81" i="5"/>
  <c r="AR81" i="5"/>
  <c r="B82" i="5"/>
  <c r="C82" i="5"/>
  <c r="D82" i="5"/>
  <c r="AL82" i="5"/>
  <c r="AK82" i="5" s="1"/>
  <c r="AN82" i="5"/>
  <c r="AO82" i="5"/>
  <c r="AP82" i="5"/>
  <c r="AR82" i="5"/>
  <c r="B83" i="5"/>
  <c r="C83" i="5"/>
  <c r="D83" i="5"/>
  <c r="AL83" i="5"/>
  <c r="AK83" i="5" s="1"/>
  <c r="AN83" i="5"/>
  <c r="AO83" i="5"/>
  <c r="AP83" i="5"/>
  <c r="AR83" i="5"/>
  <c r="B84" i="5"/>
  <c r="C84" i="5"/>
  <c r="D84" i="5"/>
  <c r="AL84" i="5"/>
  <c r="AK84" i="5" s="1"/>
  <c r="AN84" i="5"/>
  <c r="AO84" i="5"/>
  <c r="AP84" i="5"/>
  <c r="AR84" i="5"/>
  <c r="B85" i="5"/>
  <c r="C85" i="5"/>
  <c r="D85" i="5"/>
  <c r="AL85" i="5"/>
  <c r="AK85" i="5" s="1"/>
  <c r="AN85" i="5"/>
  <c r="AO85" i="5"/>
  <c r="AP85" i="5"/>
  <c r="AR85" i="5"/>
  <c r="B86" i="5"/>
  <c r="C86" i="5"/>
  <c r="D86" i="5"/>
  <c r="AL86" i="5"/>
  <c r="AK86" i="5" s="1"/>
  <c r="AN86" i="5"/>
  <c r="AO86" i="5"/>
  <c r="AP86" i="5"/>
  <c r="AR86" i="5"/>
  <c r="B87" i="5"/>
  <c r="C87" i="5"/>
  <c r="D87" i="5"/>
  <c r="AL87" i="5"/>
  <c r="AK87" i="5" s="1"/>
  <c r="AN87" i="5"/>
  <c r="AO87" i="5"/>
  <c r="AP87" i="5"/>
  <c r="AR87" i="5"/>
  <c r="B88" i="5"/>
  <c r="C88" i="5"/>
  <c r="D88" i="5"/>
  <c r="AL88" i="5"/>
  <c r="AK88" i="5" s="1"/>
  <c r="AO88" i="5"/>
  <c r="AP88" i="5"/>
  <c r="AR88" i="5"/>
  <c r="B89" i="5"/>
  <c r="C89" i="5"/>
  <c r="D89" i="5"/>
  <c r="AL89" i="5"/>
  <c r="AK89" i="5" s="1"/>
  <c r="AO89" i="5"/>
  <c r="AP89" i="5"/>
  <c r="AR89" i="5"/>
  <c r="B90" i="5"/>
  <c r="C90" i="5"/>
  <c r="D90" i="5"/>
  <c r="AL90" i="5"/>
  <c r="AK90" i="5" s="1"/>
  <c r="AN90" i="5"/>
  <c r="AO90" i="5"/>
  <c r="AP90" i="5"/>
  <c r="AR90" i="5"/>
  <c r="B91" i="5"/>
  <c r="C91" i="5"/>
  <c r="D91" i="5"/>
  <c r="AL91" i="5"/>
  <c r="AK91" i="5" s="1"/>
  <c r="AN91" i="5"/>
  <c r="AO91" i="5"/>
  <c r="AP91" i="5"/>
  <c r="AR91" i="5"/>
  <c r="B92" i="5"/>
  <c r="C92" i="5"/>
  <c r="D92" i="5"/>
  <c r="AL92" i="5"/>
  <c r="AK92" i="5" s="1"/>
  <c r="AN92" i="5"/>
  <c r="AO92" i="5"/>
  <c r="AP92" i="5"/>
  <c r="AR92" i="5"/>
  <c r="B93" i="5"/>
  <c r="C93" i="5"/>
  <c r="D93" i="5"/>
  <c r="AL93" i="5"/>
  <c r="AK93" i="5" s="1"/>
  <c r="AN93" i="5"/>
  <c r="AO93" i="5"/>
  <c r="AP93" i="5"/>
  <c r="AR93" i="5"/>
  <c r="B94" i="5"/>
  <c r="C94" i="5"/>
  <c r="D94" i="5"/>
  <c r="AL94" i="5"/>
  <c r="AK94" i="5" s="1"/>
  <c r="AN94" i="5"/>
  <c r="AO94" i="5"/>
  <c r="AP94" i="5"/>
  <c r="AR94" i="5"/>
  <c r="B95" i="5"/>
  <c r="C95" i="5"/>
  <c r="D95" i="5"/>
  <c r="AL95" i="5"/>
  <c r="AK95" i="5" s="1"/>
  <c r="AN95" i="5"/>
  <c r="AO95" i="5"/>
  <c r="AP95" i="5"/>
  <c r="AR95" i="5"/>
  <c r="B96" i="5"/>
  <c r="C96" i="5"/>
  <c r="D96" i="5"/>
  <c r="AL96" i="5"/>
  <c r="AK96" i="5" s="1"/>
  <c r="AN96" i="5"/>
  <c r="AO96" i="5"/>
  <c r="AP96" i="5"/>
  <c r="AR96" i="5"/>
  <c r="B97" i="5"/>
  <c r="C97" i="5"/>
  <c r="D97" i="5"/>
  <c r="AL97" i="5"/>
  <c r="AK97" i="5" s="1"/>
  <c r="AN97" i="5"/>
  <c r="AO97" i="5"/>
  <c r="AP97" i="5"/>
  <c r="AR97" i="5"/>
  <c r="B98" i="5"/>
  <c r="C98" i="5"/>
  <c r="D98" i="5"/>
  <c r="AL98" i="5"/>
  <c r="AK98" i="5" s="1"/>
  <c r="AN98" i="5"/>
  <c r="AO98" i="5"/>
  <c r="AP98" i="5"/>
  <c r="AR98" i="5"/>
  <c r="B99" i="5"/>
  <c r="C99" i="5"/>
  <c r="D99" i="5"/>
  <c r="AL99" i="5"/>
  <c r="AK99" i="5" s="1"/>
  <c r="AN99" i="5"/>
  <c r="AO99" i="5"/>
  <c r="AP99" i="5"/>
  <c r="AR99" i="5"/>
  <c r="B100" i="5"/>
  <c r="C100" i="5"/>
  <c r="D100" i="5"/>
  <c r="AL100" i="5"/>
  <c r="AK100" i="5" s="1"/>
  <c r="AN100" i="5"/>
  <c r="AO100" i="5"/>
  <c r="AP100" i="5"/>
  <c r="AR100" i="5"/>
  <c r="B101" i="5"/>
  <c r="C101" i="5"/>
  <c r="D101" i="5"/>
  <c r="AL101" i="5"/>
  <c r="AK101" i="5" s="1"/>
  <c r="AN101" i="5"/>
  <c r="AO101" i="5"/>
  <c r="AP101" i="5"/>
  <c r="AR101" i="5"/>
  <c r="B102" i="5"/>
  <c r="C102" i="5"/>
  <c r="D102" i="5"/>
  <c r="AL102" i="5"/>
  <c r="AK102" i="5" s="1"/>
  <c r="AN102" i="5"/>
  <c r="AO102" i="5"/>
  <c r="AP102" i="5"/>
  <c r="AR102" i="5"/>
  <c r="B103" i="5"/>
  <c r="C103" i="5"/>
  <c r="D103" i="5"/>
  <c r="AL103" i="5"/>
  <c r="AK103" i="5" s="1"/>
  <c r="AN103" i="5"/>
  <c r="AO103" i="5"/>
  <c r="AP103" i="5"/>
  <c r="AR103" i="5"/>
  <c r="D104"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3" i="5"/>
  <c r="E151" i="5"/>
  <c r="E158" i="5"/>
  <c r="E165" i="5"/>
  <c r="F151" i="5"/>
  <c r="F158" i="5"/>
  <c r="F165" i="5"/>
  <c r="G151" i="5"/>
  <c r="G158" i="5"/>
  <c r="G165" i="5"/>
  <c r="H151" i="5"/>
  <c r="H158" i="5"/>
  <c r="H165" i="5"/>
  <c r="I151" i="5"/>
  <c r="I158" i="5"/>
  <c r="I165" i="5"/>
  <c r="J151" i="5"/>
  <c r="J150" i="5" s="1"/>
  <c r="J158" i="5"/>
  <c r="J165" i="5"/>
  <c r="K151" i="5"/>
  <c r="K158" i="5"/>
  <c r="K165" i="5"/>
  <c r="L151" i="5"/>
  <c r="L150" i="5" s="1"/>
  <c r="L158" i="5"/>
  <c r="L165" i="5"/>
  <c r="M151" i="5"/>
  <c r="M158" i="5"/>
  <c r="M150" i="5" s="1"/>
  <c r="M165" i="5"/>
  <c r="N151" i="5"/>
  <c r="N158" i="5"/>
  <c r="N165" i="5"/>
  <c r="O151" i="5"/>
  <c r="O158" i="5"/>
  <c r="O165" i="5"/>
  <c r="P151" i="5"/>
  <c r="P158" i="5"/>
  <c r="P165" i="5"/>
  <c r="Q151" i="5"/>
  <c r="Q158" i="5"/>
  <c r="Q165" i="5"/>
  <c r="R151" i="5"/>
  <c r="R158" i="5"/>
  <c r="R150" i="5" s="1"/>
  <c r="R165" i="5"/>
  <c r="S151" i="5"/>
  <c r="S158" i="5"/>
  <c r="S165" i="5"/>
  <c r="T151" i="5"/>
  <c r="T158" i="5"/>
  <c r="T150" i="5" s="1"/>
  <c r="T165" i="5"/>
  <c r="U151" i="5"/>
  <c r="U158" i="5"/>
  <c r="U165" i="5"/>
  <c r="U150" i="5" s="1"/>
  <c r="V151" i="5"/>
  <c r="V158" i="5"/>
  <c r="V165" i="5"/>
  <c r="W151" i="5"/>
  <c r="W158" i="5"/>
  <c r="W165" i="5"/>
  <c r="X151" i="5"/>
  <c r="X158" i="5"/>
  <c r="X165" i="5"/>
  <c r="Y151" i="5"/>
  <c r="Y158" i="5"/>
  <c r="Y165" i="5"/>
  <c r="Z151" i="5"/>
  <c r="Z158" i="5"/>
  <c r="Z165" i="5"/>
  <c r="Z150" i="5" s="1"/>
  <c r="AA151" i="5"/>
  <c r="AA158" i="5"/>
  <c r="AA165" i="5"/>
  <c r="AB151" i="5"/>
  <c r="AB158" i="5"/>
  <c r="AB165" i="5"/>
  <c r="AB150" i="5"/>
  <c r="AC151" i="5"/>
  <c r="AC158" i="5"/>
  <c r="AC165" i="5"/>
  <c r="AD151" i="5"/>
  <c r="AD158" i="5"/>
  <c r="AD165" i="5"/>
  <c r="AE151" i="5"/>
  <c r="AE158" i="5"/>
  <c r="AE165" i="5"/>
  <c r="AF151" i="5"/>
  <c r="AF158" i="5"/>
  <c r="AF165" i="5"/>
  <c r="AG151" i="5"/>
  <c r="AG158" i="5"/>
  <c r="AG165" i="5"/>
  <c r="AG150" i="5"/>
  <c r="AH151" i="5"/>
  <c r="AH150" i="5"/>
  <c r="AH158" i="5"/>
  <c r="AH165"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1" i="5"/>
  <c r="B171" i="5"/>
  <c r="A172" i="5"/>
  <c r="B172" i="5"/>
  <c r="A173" i="5"/>
  <c r="B173" i="5"/>
  <c r="A174" i="5"/>
  <c r="B174" i="5"/>
  <c r="I15" i="1"/>
  <c r="U15" i="1"/>
  <c r="I16" i="1"/>
  <c r="U16" i="1"/>
  <c r="I17" i="1"/>
  <c r="U17" i="1"/>
  <c r="I18" i="1"/>
  <c r="U18" i="1"/>
  <c r="I19" i="1"/>
  <c r="U19" i="1"/>
  <c r="I20" i="1"/>
  <c r="U20" i="1"/>
  <c r="I21" i="1"/>
  <c r="U21" i="1"/>
  <c r="C9" i="16"/>
  <c r="C10" i="16"/>
  <c r="C11" i="16"/>
  <c r="C13" i="16"/>
  <c r="C14" i="16"/>
  <c r="C15" i="16"/>
  <c r="C16" i="16"/>
  <c r="C17" i="16"/>
  <c r="C18" i="16"/>
  <c r="C19" i="16"/>
  <c r="C20" i="16"/>
  <c r="C21" i="16"/>
  <c r="C22" i="16"/>
  <c r="C23" i="16"/>
  <c r="C24" i="16"/>
  <c r="E24" i="16"/>
  <c r="C25" i="16"/>
  <c r="E25" i="16"/>
  <c r="C26" i="16"/>
  <c r="E26" i="16"/>
  <c r="C27" i="16"/>
  <c r="E27" i="16"/>
  <c r="C28" i="16"/>
  <c r="E28" i="16"/>
  <c r="C29" i="16"/>
  <c r="E29" i="16"/>
  <c r="C30" i="16"/>
  <c r="E30" i="16"/>
  <c r="C31" i="16"/>
  <c r="E31" i="16"/>
  <c r="C32" i="16"/>
  <c r="E32" i="16"/>
  <c r="C33" i="16"/>
  <c r="E33" i="16"/>
  <c r="C34" i="16"/>
  <c r="E34" i="16"/>
  <c r="C35" i="16"/>
  <c r="E35" i="16"/>
  <c r="C36" i="16"/>
  <c r="E36" i="16"/>
  <c r="C37" i="16"/>
  <c r="E37" i="16"/>
  <c r="C38" i="16"/>
  <c r="E38" i="16"/>
  <c r="C39" i="16"/>
  <c r="E39" i="16"/>
  <c r="C40" i="16"/>
  <c r="E40" i="16"/>
  <c r="C41" i="16"/>
  <c r="E41" i="16"/>
  <c r="C42" i="16"/>
  <c r="E42" i="16"/>
  <c r="C44" i="16"/>
  <c r="E44" i="16"/>
  <c r="C45" i="16"/>
  <c r="E45" i="16"/>
  <c r="C46" i="16"/>
  <c r="E46" i="16"/>
  <c r="C47" i="16"/>
  <c r="E47" i="16"/>
  <c r="C48" i="16"/>
  <c r="E48" i="16"/>
  <c r="C49" i="16"/>
  <c r="E49" i="16"/>
  <c r="C50" i="16"/>
  <c r="E50" i="16"/>
  <c r="C51" i="16"/>
  <c r="E51" i="16"/>
  <c r="C53" i="16"/>
  <c r="E53" i="16"/>
  <c r="C54" i="16"/>
  <c r="E54" i="16"/>
  <c r="C55" i="16"/>
  <c r="E55" i="16"/>
  <c r="C56" i="16"/>
  <c r="E56" i="16"/>
  <c r="C57" i="16"/>
  <c r="E57" i="16"/>
  <c r="C58" i="16"/>
  <c r="E58" i="16"/>
  <c r="C59" i="16"/>
  <c r="E59" i="16"/>
  <c r="C60" i="16"/>
  <c r="E60" i="16"/>
  <c r="C61" i="16"/>
  <c r="E61" i="16"/>
  <c r="C62" i="16"/>
  <c r="E62" i="16"/>
  <c r="C63" i="16"/>
  <c r="E63" i="16"/>
  <c r="C64" i="16"/>
  <c r="E64" i="16"/>
  <c r="C65" i="16"/>
  <c r="C66" i="16"/>
  <c r="E66" i="16"/>
  <c r="C67" i="16"/>
  <c r="E67" i="16"/>
  <c r="C68" i="16"/>
  <c r="E68" i="16"/>
  <c r="C69" i="16"/>
  <c r="C70" i="16"/>
  <c r="E70" i="16"/>
  <c r="C71" i="16"/>
  <c r="C72" i="16"/>
  <c r="E72" i="16"/>
  <c r="C73" i="16"/>
  <c r="C74" i="16"/>
  <c r="E74" i="16"/>
  <c r="C75" i="16"/>
  <c r="E75" i="16"/>
  <c r="C76" i="16"/>
  <c r="E76" i="16"/>
  <c r="C77" i="16"/>
  <c r="E77" i="16"/>
  <c r="C78" i="16"/>
  <c r="E78" i="16"/>
  <c r="C79" i="16"/>
  <c r="C80" i="16"/>
  <c r="E80" i="16"/>
  <c r="C81" i="16"/>
  <c r="E81" i="16"/>
  <c r="C82" i="16"/>
  <c r="E82" i="16"/>
  <c r="C83" i="16"/>
  <c r="E83" i="16"/>
  <c r="C84" i="16"/>
  <c r="E84" i="16"/>
  <c r="C85" i="16"/>
  <c r="E85" i="16"/>
  <c r="C86" i="16"/>
  <c r="E86" i="16"/>
  <c r="C87" i="16"/>
  <c r="E87" i="16"/>
  <c r="C88" i="16"/>
  <c r="E88" i="16"/>
  <c r="C89" i="16"/>
  <c r="E89" i="16"/>
  <c r="C90" i="16"/>
  <c r="E90" i="16"/>
  <c r="C91" i="16"/>
  <c r="E91" i="16"/>
  <c r="C92" i="16"/>
  <c r="E92" i="16"/>
  <c r="C93" i="16"/>
  <c r="E93" i="16"/>
  <c r="C94" i="16"/>
  <c r="E94" i="16"/>
  <c r="C95" i="16"/>
  <c r="E95" i="16"/>
  <c r="C96" i="16"/>
  <c r="E96" i="16"/>
  <c r="C97" i="16"/>
  <c r="E97" i="16"/>
  <c r="C98" i="16"/>
  <c r="E98" i="16"/>
  <c r="C3" i="20"/>
  <c r="C4" i="20"/>
  <c r="D6" i="20"/>
  <c r="F6" i="20" s="1"/>
  <c r="F7" i="20"/>
  <c r="G6" i="20"/>
  <c r="G7" i="20"/>
  <c r="H6" i="20"/>
  <c r="H7" i="20"/>
  <c r="I6" i="20"/>
  <c r="I7" i="20"/>
  <c r="J6" i="20" s="1"/>
  <c r="J7" i="20"/>
  <c r="K6" i="20"/>
  <c r="K7" i="20"/>
  <c r="L6" i="20"/>
  <c r="L7" i="20"/>
  <c r="M6" i="20"/>
  <c r="M7" i="20"/>
  <c r="N6" i="20" s="1"/>
  <c r="N7" i="20"/>
  <c r="O6" i="20"/>
  <c r="O7" i="20"/>
  <c r="P6" i="20"/>
  <c r="P7" i="20"/>
  <c r="Q6" i="20"/>
  <c r="Q7" i="20"/>
  <c r="D7" i="20" s="1"/>
  <c r="D8" i="20"/>
  <c r="F8" i="20"/>
  <c r="F10" i="20"/>
  <c r="G8" i="20"/>
  <c r="G10" i="20"/>
  <c r="H8" i="20"/>
  <c r="H10" i="20"/>
  <c r="I8" i="20" s="1"/>
  <c r="I10" i="20"/>
  <c r="J8" i="20"/>
  <c r="J10" i="20"/>
  <c r="K8" i="20"/>
  <c r="K10" i="20"/>
  <c r="L8" i="20"/>
  <c r="L10" i="20"/>
  <c r="M8" i="20" s="1"/>
  <c r="M10" i="20"/>
  <c r="N8" i="20"/>
  <c r="N10" i="20"/>
  <c r="O8" i="20"/>
  <c r="O10" i="20"/>
  <c r="P8" i="20"/>
  <c r="P10" i="20"/>
  <c r="Q8" i="20" s="1"/>
  <c r="D9" i="20"/>
  <c r="F9" i="20"/>
  <c r="F11" i="20"/>
  <c r="G9" i="20"/>
  <c r="G11" i="20"/>
  <c r="H9" i="20"/>
  <c r="H11" i="20"/>
  <c r="I9" i="20" s="1"/>
  <c r="I11" i="20"/>
  <c r="J9" i="20"/>
  <c r="J11" i="20"/>
  <c r="K9" i="20"/>
  <c r="K11" i="20"/>
  <c r="L9" i="20"/>
  <c r="L11" i="20"/>
  <c r="M9" i="20" s="1"/>
  <c r="M11" i="20"/>
  <c r="N9" i="20"/>
  <c r="N11" i="20"/>
  <c r="O9" i="20"/>
  <c r="O11" i="20"/>
  <c r="P9" i="20"/>
  <c r="P11" i="20"/>
  <c r="Q9" i="20" s="1"/>
  <c r="D10" i="20"/>
  <c r="Q10" i="20"/>
  <c r="D11" i="20"/>
  <c r="Q11" i="20"/>
  <c r="F12" i="20"/>
  <c r="G12" i="20"/>
  <c r="H12" i="20"/>
  <c r="I12" i="20"/>
  <c r="J12" i="20"/>
  <c r="K12" i="20"/>
  <c r="D12" i="20" s="1"/>
  <c r="L12" i="20"/>
  <c r="M12" i="20"/>
  <c r="N12" i="20"/>
  <c r="O12" i="20"/>
  <c r="P12" i="20"/>
  <c r="Q12" i="20"/>
  <c r="F13" i="20" a="1"/>
  <c r="F73" i="20" s="1"/>
  <c r="F31" i="20"/>
  <c r="G13" i="20" a="1"/>
  <c r="G27" i="20" s="1"/>
  <c r="G53" i="20"/>
  <c r="G29" i="20"/>
  <c r="H13" i="20" a="1"/>
  <c r="H23" i="20" s="1"/>
  <c r="H51" i="20"/>
  <c r="I13" i="20" a="1"/>
  <c r="I27" i="20" s="1"/>
  <c r="J13" i="20" a="1"/>
  <c r="J44" i="20" s="1"/>
  <c r="K13" i="20" a="1"/>
  <c r="L13" i="20" a="1"/>
  <c r="L15" i="20"/>
  <c r="L13" i="20"/>
  <c r="M13" i="20" a="1"/>
  <c r="M56" i="20" s="1"/>
  <c r="N13" i="20" a="1"/>
  <c r="N30" i="20" s="1"/>
  <c r="O13" i="20" a="1"/>
  <c r="O26" i="20" s="1"/>
  <c r="P13" i="20" a="1"/>
  <c r="P33" i="20" s="1"/>
  <c r="Q13" i="20" a="1"/>
  <c r="Q27" i="20" s="1"/>
  <c r="Q24" i="20"/>
  <c r="L16" i="20"/>
  <c r="L17" i="20"/>
  <c r="N17" i="20"/>
  <c r="L18" i="20"/>
  <c r="L20" i="20"/>
  <c r="L24" i="20"/>
  <c r="G25" i="20"/>
  <c r="L25" i="20"/>
  <c r="G26" i="20"/>
  <c r="Q26" i="20"/>
  <c r="G28" i="20"/>
  <c r="L28" i="20"/>
  <c r="L29" i="20"/>
  <c r="G30" i="20"/>
  <c r="M30" i="20"/>
  <c r="R31" i="20"/>
  <c r="AD31" i="20"/>
  <c r="S31" i="20"/>
  <c r="T31" i="20"/>
  <c r="U31" i="20"/>
  <c r="V31" i="20"/>
  <c r="V89" i="20" s="1"/>
  <c r="W31" i="20"/>
  <c r="X31" i="20"/>
  <c r="Y31" i="20"/>
  <c r="Z31" i="20"/>
  <c r="AA31" i="20"/>
  <c r="AB31" i="20"/>
  <c r="AC31" i="20"/>
  <c r="R44" i="20"/>
  <c r="AD44" i="20" s="1"/>
  <c r="R46" i="20"/>
  <c r="AD46" i="20" s="1"/>
  <c r="R51" i="20"/>
  <c r="AD51" i="20"/>
  <c r="R59" i="20"/>
  <c r="AD59" i="20" s="1"/>
  <c r="R66" i="20"/>
  <c r="R70" i="20"/>
  <c r="AD70" i="20" s="1"/>
  <c r="R77" i="20"/>
  <c r="AD77" i="20"/>
  <c r="R86" i="20"/>
  <c r="AD86" i="20" s="1"/>
  <c r="G32" i="20"/>
  <c r="Q32" i="20"/>
  <c r="G33" i="20"/>
  <c r="G34" i="20"/>
  <c r="L34" i="20"/>
  <c r="G35" i="20"/>
  <c r="L35" i="20"/>
  <c r="Q35" i="20"/>
  <c r="G36" i="20"/>
  <c r="L36" i="20"/>
  <c r="G37" i="20"/>
  <c r="G38" i="20"/>
  <c r="L38" i="20"/>
  <c r="G39" i="20"/>
  <c r="Q39" i="20"/>
  <c r="G40" i="20"/>
  <c r="L41" i="20"/>
  <c r="N41" i="20"/>
  <c r="Q41" i="20"/>
  <c r="G42" i="20"/>
  <c r="L42" i="20"/>
  <c r="Q42" i="20"/>
  <c r="G43" i="20"/>
  <c r="I43" i="20"/>
  <c r="L43" i="20"/>
  <c r="G44" i="20"/>
  <c r="Q44" i="20"/>
  <c r="S44" i="20"/>
  <c r="T44" i="20"/>
  <c r="U44" i="20"/>
  <c r="V44" i="20"/>
  <c r="W44" i="20"/>
  <c r="X44" i="20"/>
  <c r="Y44" i="20"/>
  <c r="Z44" i="20"/>
  <c r="AA44" i="20"/>
  <c r="AB44" i="20"/>
  <c r="AC44" i="20"/>
  <c r="L45" i="20"/>
  <c r="G46" i="20"/>
  <c r="I46" i="20"/>
  <c r="L46" i="20"/>
  <c r="S46" i="20"/>
  <c r="T46" i="20"/>
  <c r="U46" i="20"/>
  <c r="V46" i="20"/>
  <c r="W46" i="20"/>
  <c r="X46" i="20"/>
  <c r="Y46" i="20"/>
  <c r="Z46" i="20"/>
  <c r="AA46" i="20"/>
  <c r="AB46" i="20"/>
  <c r="AC46" i="20"/>
  <c r="G47" i="20"/>
  <c r="I47" i="20"/>
  <c r="L47" i="20"/>
  <c r="L48" i="20"/>
  <c r="N48" i="20"/>
  <c r="Q48" i="20"/>
  <c r="F49" i="20"/>
  <c r="L49" i="20"/>
  <c r="Q49" i="20"/>
  <c r="G50" i="20"/>
  <c r="L50" i="20"/>
  <c r="F51" i="20"/>
  <c r="G51" i="20"/>
  <c r="S51" i="20"/>
  <c r="T51" i="20"/>
  <c r="U51" i="20"/>
  <c r="V51" i="20"/>
  <c r="W51" i="20"/>
  <c r="X51" i="20"/>
  <c r="Y51" i="20"/>
  <c r="Z51" i="20"/>
  <c r="AA51" i="20"/>
  <c r="AB51" i="20"/>
  <c r="AB89" i="20" s="1"/>
  <c r="AC51" i="20"/>
  <c r="F52" i="20"/>
  <c r="G52" i="20"/>
  <c r="L52" i="20"/>
  <c r="M52" i="20"/>
  <c r="F53" i="20"/>
  <c r="I53" i="20"/>
  <c r="L53" i="20"/>
  <c r="G54" i="20"/>
  <c r="I54" i="20"/>
  <c r="L54" i="20"/>
  <c r="F55" i="20"/>
  <c r="G55" i="20"/>
  <c r="L55" i="20"/>
  <c r="Q55" i="20"/>
  <c r="G56" i="20"/>
  <c r="Q56" i="20"/>
  <c r="F57" i="20"/>
  <c r="I57" i="20"/>
  <c r="L57" i="20"/>
  <c r="N57" i="20"/>
  <c r="G58" i="20"/>
  <c r="L58" i="20"/>
  <c r="G59" i="20"/>
  <c r="L59" i="20"/>
  <c r="M59" i="20"/>
  <c r="S59" i="20"/>
  <c r="T59" i="20"/>
  <c r="U59" i="20"/>
  <c r="V59" i="20"/>
  <c r="W59" i="20"/>
  <c r="X59" i="20"/>
  <c r="Y59" i="20"/>
  <c r="Z59" i="20"/>
  <c r="AA59" i="20"/>
  <c r="AB59" i="20"/>
  <c r="AC59" i="20"/>
  <c r="F60" i="20"/>
  <c r="G60" i="20"/>
  <c r="L60" i="20"/>
  <c r="Q60" i="20"/>
  <c r="L61" i="20"/>
  <c r="G62" i="20"/>
  <c r="N62" i="20"/>
  <c r="Q62" i="20"/>
  <c r="F63" i="20"/>
  <c r="G63" i="20"/>
  <c r="L63" i="20"/>
  <c r="Q63" i="20"/>
  <c r="G64" i="20"/>
  <c r="G65" i="20"/>
  <c r="L65" i="20"/>
  <c r="Q65" i="20"/>
  <c r="L66" i="20"/>
  <c r="S66" i="20"/>
  <c r="T66" i="20"/>
  <c r="U66" i="20"/>
  <c r="V66" i="20"/>
  <c r="W66" i="20"/>
  <c r="X66" i="20"/>
  <c r="Y66" i="20"/>
  <c r="Z66" i="20"/>
  <c r="AA66" i="20"/>
  <c r="AB66" i="20"/>
  <c r="AC66" i="20"/>
  <c r="N67" i="20"/>
  <c r="G68" i="20"/>
  <c r="L69" i="20"/>
  <c r="Q69" i="20"/>
  <c r="F70" i="20"/>
  <c r="G70" i="20"/>
  <c r="I70" i="20"/>
  <c r="L70" i="20"/>
  <c r="S70" i="20"/>
  <c r="T70" i="20"/>
  <c r="U70" i="20"/>
  <c r="V70" i="20"/>
  <c r="W70" i="20"/>
  <c r="X70" i="20"/>
  <c r="Y70" i="20"/>
  <c r="Z70" i="20"/>
  <c r="AA70" i="20"/>
  <c r="AB70" i="20"/>
  <c r="AC70" i="20"/>
  <c r="F71" i="20"/>
  <c r="L71" i="20"/>
  <c r="G72" i="20"/>
  <c r="N72" i="20"/>
  <c r="Q72" i="20"/>
  <c r="F74" i="20"/>
  <c r="G74" i="20"/>
  <c r="L74" i="20"/>
  <c r="F75" i="20"/>
  <c r="G75" i="20"/>
  <c r="I75" i="20"/>
  <c r="L75" i="20"/>
  <c r="F76" i="20"/>
  <c r="G76" i="20"/>
  <c r="I76" i="20"/>
  <c r="L76" i="20"/>
  <c r="S77" i="20"/>
  <c r="T77" i="20"/>
  <c r="U77" i="20"/>
  <c r="V77" i="20"/>
  <c r="W77" i="20"/>
  <c r="X77" i="20"/>
  <c r="Y77" i="20"/>
  <c r="Z77" i="20"/>
  <c r="AA77" i="20"/>
  <c r="AB77" i="20"/>
  <c r="AC77" i="20"/>
  <c r="F78" i="20"/>
  <c r="G78" i="20"/>
  <c r="L78" i="20"/>
  <c r="G79" i="20"/>
  <c r="L79" i="20"/>
  <c r="M79" i="20"/>
  <c r="L80" i="20"/>
  <c r="Q80" i="20"/>
  <c r="I81" i="20"/>
  <c r="L81" i="20"/>
  <c r="F82" i="20"/>
  <c r="G82" i="20"/>
  <c r="I82" i="20"/>
  <c r="G83" i="20"/>
  <c r="I83" i="20"/>
  <c r="L83" i="20"/>
  <c r="M83" i="20"/>
  <c r="Q83" i="20"/>
  <c r="G84" i="20"/>
  <c r="L84" i="20"/>
  <c r="G85" i="20"/>
  <c r="F86" i="20"/>
  <c r="G86" i="20"/>
  <c r="L86" i="20"/>
  <c r="S86" i="20"/>
  <c r="T86" i="20"/>
  <c r="U86" i="20"/>
  <c r="V86" i="20"/>
  <c r="W86" i="20"/>
  <c r="X86" i="20"/>
  <c r="Y86" i="20"/>
  <c r="Z86" i="20"/>
  <c r="AA86" i="20"/>
  <c r="AB86" i="20"/>
  <c r="AC86" i="20"/>
  <c r="L87" i="20"/>
  <c r="Q87" i="20"/>
  <c r="G88" i="20"/>
  <c r="L88" i="20"/>
  <c r="N88" i="20"/>
  <c r="G89" i="20"/>
  <c r="L89" i="20"/>
  <c r="N89" i="20"/>
  <c r="Q89" i="20"/>
  <c r="G90" i="20"/>
  <c r="L90" i="20"/>
  <c r="N90" i="20"/>
  <c r="G91" i="20"/>
  <c r="I91" i="20"/>
  <c r="L91" i="20"/>
  <c r="L92" i="20"/>
  <c r="N92" i="20"/>
  <c r="G93" i="20"/>
  <c r="L93" i="20"/>
  <c r="Q93" i="20"/>
  <c r="G94" i="20"/>
  <c r="L94" i="20"/>
  <c r="N94" i="20"/>
  <c r="G95" i="20"/>
  <c r="I95" i="20"/>
  <c r="L95" i="20"/>
  <c r="G96" i="20"/>
  <c r="L96" i="20"/>
  <c r="Q96" i="20"/>
  <c r="G97" i="20"/>
  <c r="L97" i="20"/>
  <c r="L98" i="20"/>
  <c r="Q98" i="20"/>
  <c r="G99" i="20"/>
  <c r="L99" i="20"/>
  <c r="I100" i="20"/>
  <c r="L100" i="20"/>
  <c r="G101" i="20"/>
  <c r="I101" i="20"/>
  <c r="L101" i="20"/>
  <c r="Q101" i="20"/>
  <c r="I102" i="20"/>
  <c r="L102" i="20"/>
  <c r="A7" i="18"/>
  <c r="C8" i="18"/>
  <c r="A9" i="18"/>
  <c r="A10" i="18"/>
  <c r="C10" i="18"/>
  <c r="A11" i="18"/>
  <c r="A13" i="18"/>
  <c r="C13" i="18"/>
  <c r="C15" i="18"/>
  <c r="C2" i="2"/>
  <c r="M4" i="2"/>
  <c r="N4" i="2"/>
  <c r="Q4" i="2"/>
  <c r="V4" i="2"/>
  <c r="C5" i="2"/>
  <c r="C13" i="2"/>
  <c r="C14" i="2"/>
  <c r="C15" i="2" s="1"/>
  <c r="D20" i="2"/>
  <c r="K22" i="2"/>
  <c r="M22" i="2"/>
  <c r="O22" i="2"/>
  <c r="R22" i="2"/>
  <c r="F99" i="20"/>
  <c r="F97" i="20"/>
  <c r="F96" i="20"/>
  <c r="F94" i="20"/>
  <c r="F92" i="20"/>
  <c r="F90" i="20"/>
  <c r="F43" i="20"/>
  <c r="F38" i="20"/>
  <c r="F37" i="20"/>
  <c r="F35" i="20"/>
  <c r="AN68" i="4"/>
  <c r="D63" i="16" s="1"/>
  <c r="AN68" i="12"/>
  <c r="AN68" i="10"/>
  <c r="AN68" i="8"/>
  <c r="AN68" i="9"/>
  <c r="AN68" i="14"/>
  <c r="AN68" i="13"/>
  <c r="AN68" i="11"/>
  <c r="AN68" i="7"/>
  <c r="AN68" i="6"/>
  <c r="AN68" i="5"/>
  <c r="AN64" i="4"/>
  <c r="D59" i="16" s="1"/>
  <c r="AN64" i="12"/>
  <c r="AN64" i="10"/>
  <c r="AN64" i="8"/>
  <c r="AN64" i="9"/>
  <c r="AN64" i="14"/>
  <c r="AN64" i="13"/>
  <c r="AN64" i="11"/>
  <c r="AN64" i="7"/>
  <c r="AN64" i="6"/>
  <c r="AN64" i="5"/>
  <c r="AN60" i="12"/>
  <c r="AN60" i="4"/>
  <c r="AN60" i="8"/>
  <c r="AN60" i="10"/>
  <c r="AN60" i="9"/>
  <c r="AN60" i="14"/>
  <c r="AN60" i="13"/>
  <c r="AN60" i="11"/>
  <c r="AN60" i="7"/>
  <c r="AN60" i="6"/>
  <c r="AN60" i="5"/>
  <c r="AN52" i="4"/>
  <c r="D47" i="16" s="1"/>
  <c r="AN52" i="12"/>
  <c r="AN52" i="8"/>
  <c r="AN52" i="10"/>
  <c r="AN52" i="9"/>
  <c r="AN52" i="14"/>
  <c r="AN52" i="13"/>
  <c r="AN52" i="11"/>
  <c r="AN52" i="7"/>
  <c r="AN52" i="6"/>
  <c r="AN52" i="5"/>
  <c r="AI150" i="15"/>
  <c r="AG150" i="15"/>
  <c r="AE150" i="15"/>
  <c r="AA150" i="15"/>
  <c r="Y150" i="15"/>
  <c r="W150" i="15"/>
  <c r="U150" i="15"/>
  <c r="S150" i="15"/>
  <c r="Q150" i="15"/>
  <c r="O150" i="15"/>
  <c r="K150" i="15"/>
  <c r="I150" i="15"/>
  <c r="G150" i="15"/>
  <c r="E150" i="15"/>
  <c r="AN70" i="4"/>
  <c r="AN70" i="12"/>
  <c r="AN70" i="10"/>
  <c r="AN70" i="8"/>
  <c r="AN70" i="9"/>
  <c r="AN70" i="14"/>
  <c r="AN70" i="13"/>
  <c r="AN70" i="11"/>
  <c r="AN70" i="7"/>
  <c r="AN70" i="6"/>
  <c r="AN70" i="5"/>
  <c r="AN66" i="4"/>
  <c r="D61" i="16" s="1"/>
  <c r="AN66" i="12"/>
  <c r="AN66" i="10"/>
  <c r="AN66" i="8"/>
  <c r="AN66" i="9"/>
  <c r="AN66" i="14"/>
  <c r="AN66" i="13"/>
  <c r="AN66" i="11"/>
  <c r="AN66" i="7"/>
  <c r="AN66" i="6"/>
  <c r="AN66" i="5"/>
  <c r="AN62" i="12"/>
  <c r="AN62" i="4"/>
  <c r="D57" i="16"/>
  <c r="AN62" i="8"/>
  <c r="AN62" i="10"/>
  <c r="AN62" i="9"/>
  <c r="AN62" i="14"/>
  <c r="AN62" i="13"/>
  <c r="AN62" i="11"/>
  <c r="AN62" i="7"/>
  <c r="AN62" i="6"/>
  <c r="AN62" i="5"/>
  <c r="AN58" i="12"/>
  <c r="AN58" i="4"/>
  <c r="D53" i="16" s="1"/>
  <c r="AN58" i="8"/>
  <c r="AN58" i="10"/>
  <c r="AN58" i="9"/>
  <c r="AN58" i="14"/>
  <c r="AN58" i="13"/>
  <c r="AN58" i="11"/>
  <c r="AN58" i="7"/>
  <c r="AN58" i="6"/>
  <c r="AN58" i="5"/>
  <c r="AN54" i="4"/>
  <c r="D49" i="16" s="1"/>
  <c r="AN54" i="12"/>
  <c r="AN54" i="8"/>
  <c r="AN54" i="10"/>
  <c r="AN54" i="9"/>
  <c r="AN54" i="14"/>
  <c r="AN54" i="13"/>
  <c r="AN54" i="11"/>
  <c r="AN54" i="7"/>
  <c r="AN54" i="6"/>
  <c r="AN54" i="5"/>
  <c r="AF150" i="15"/>
  <c r="AD150" i="15"/>
  <c r="AB150" i="15"/>
  <c r="Z150" i="15"/>
  <c r="V150" i="15"/>
  <c r="T150" i="15"/>
  <c r="P150" i="15"/>
  <c r="N150" i="15"/>
  <c r="L150" i="15"/>
  <c r="J150" i="15"/>
  <c r="F150" i="15"/>
  <c r="AN70" i="15"/>
  <c r="AN68" i="15"/>
  <c r="AN66" i="15"/>
  <c r="AN64" i="15"/>
  <c r="AN62" i="15"/>
  <c r="AN60" i="15"/>
  <c r="AN58" i="15"/>
  <c r="AN54" i="15"/>
  <c r="AN52" i="15"/>
  <c r="D39" i="17"/>
  <c r="F39" i="17" s="1"/>
  <c r="AN73" i="4"/>
  <c r="D68" i="16" s="1"/>
  <c r="AN73" i="10"/>
  <c r="AN73" i="8"/>
  <c r="AN71" i="4"/>
  <c r="D66" i="16" s="1"/>
  <c r="AN71" i="12"/>
  <c r="AN71" i="10"/>
  <c r="AN71" i="8"/>
  <c r="AN69" i="4"/>
  <c r="D64" i="16" s="1"/>
  <c r="AN69" i="12"/>
  <c r="AN69" i="10"/>
  <c r="AN69" i="8"/>
  <c r="AN67" i="4"/>
  <c r="D62" i="16"/>
  <c r="AN67" i="12"/>
  <c r="AN67" i="10"/>
  <c r="AN67" i="8"/>
  <c r="AN65" i="4"/>
  <c r="D60" i="16" s="1"/>
  <c r="AN65" i="12"/>
  <c r="AN65" i="10"/>
  <c r="AN65" i="8"/>
  <c r="AN63" i="4"/>
  <c r="D58" i="16" s="1"/>
  <c r="AN63" i="12"/>
  <c r="AN63" i="10"/>
  <c r="AN63" i="8"/>
  <c r="AN61" i="4"/>
  <c r="D56" i="16" s="1"/>
  <c r="AN61" i="12"/>
  <c r="AN61" i="8"/>
  <c r="AN61" i="10"/>
  <c r="AN59" i="4"/>
  <c r="D54" i="16"/>
  <c r="AN59" i="12"/>
  <c r="AN59" i="8"/>
  <c r="AN59" i="10"/>
  <c r="AN59" i="9"/>
  <c r="AN57" i="10"/>
  <c r="AN55" i="4"/>
  <c r="D50" i="16" s="1"/>
  <c r="AN55" i="12"/>
  <c r="AN55" i="8"/>
  <c r="AN55" i="10"/>
  <c r="AN55" i="9"/>
  <c r="AN53" i="4"/>
  <c r="D48" i="16" s="1"/>
  <c r="AN53" i="12"/>
  <c r="AN53" i="8"/>
  <c r="AN53" i="10"/>
  <c r="AN53" i="9"/>
  <c r="AN34" i="4"/>
  <c r="D29" i="16" s="1"/>
  <c r="AN34" i="12"/>
  <c r="AN34" i="8"/>
  <c r="AN34" i="10"/>
  <c r="AN34" i="9"/>
  <c r="AN33" i="4"/>
  <c r="D28" i="16" s="1"/>
  <c r="AN33" i="12"/>
  <c r="AN33" i="8"/>
  <c r="AN33" i="10"/>
  <c r="AN33" i="9"/>
  <c r="AN32" i="4"/>
  <c r="D27" i="16" s="1"/>
  <c r="AN32" i="12"/>
  <c r="AN32" i="8"/>
  <c r="AN32" i="10"/>
  <c r="AN32" i="9"/>
  <c r="AN31" i="4"/>
  <c r="D26" i="16" s="1"/>
  <c r="AN31" i="12"/>
  <c r="AN31" i="8"/>
  <c r="AN31" i="10"/>
  <c r="AN31" i="9"/>
  <c r="AN30" i="4"/>
  <c r="D25" i="16" s="1"/>
  <c r="AN30" i="12"/>
  <c r="AN30" i="8"/>
  <c r="AN30" i="10"/>
  <c r="AN30" i="9"/>
  <c r="AN29" i="4"/>
  <c r="D24" i="16" s="1"/>
  <c r="AN29" i="12"/>
  <c r="AN29" i="8"/>
  <c r="AN29" i="10"/>
  <c r="AN29" i="9"/>
  <c r="AN71" i="14"/>
  <c r="AN69" i="14"/>
  <c r="AN67" i="14"/>
  <c r="AN65" i="14"/>
  <c r="AN63" i="14"/>
  <c r="AN61" i="14"/>
  <c r="AN59" i="14"/>
  <c r="AN55" i="14"/>
  <c r="AN53" i="14"/>
  <c r="AN34" i="14"/>
  <c r="AN33" i="14"/>
  <c r="AN32" i="14"/>
  <c r="AN31" i="14"/>
  <c r="AN30" i="14"/>
  <c r="AN29" i="14"/>
  <c r="AN71" i="9"/>
  <c r="AN69" i="9"/>
  <c r="AN67" i="9"/>
  <c r="AN65" i="9"/>
  <c r="AN63" i="9"/>
  <c r="AN61" i="9"/>
  <c r="D23" i="17"/>
  <c r="E23" i="17" s="1"/>
  <c r="D165" i="8"/>
  <c r="K59" i="17"/>
  <c r="D151" i="8"/>
  <c r="D150" i="12"/>
  <c r="O44" i="17"/>
  <c r="D55" i="16"/>
  <c r="AN51" i="12"/>
  <c r="P24" i="3"/>
  <c r="P25" i="3" s="1"/>
  <c r="P26" i="3" s="1"/>
  <c r="P27" i="3" s="1"/>
  <c r="P28" i="3" s="1"/>
  <c r="P29" i="3" s="1"/>
  <c r="P30" i="3" s="1"/>
  <c r="P31" i="3" s="1"/>
  <c r="P32" i="3" s="1"/>
  <c r="P33" i="3" s="1"/>
  <c r="P34" i="3" s="1"/>
  <c r="P35" i="3" s="1"/>
  <c r="P36" i="3" s="1"/>
  <c r="P37" i="3" s="1"/>
  <c r="P38" i="3" s="1"/>
  <c r="P39" i="3" s="1"/>
  <c r="P40" i="3" s="1"/>
  <c r="P41" i="3" s="1"/>
  <c r="P42" i="3" s="1"/>
  <c r="P43" i="3" s="1"/>
  <c r="P44" i="3" s="1"/>
  <c r="P45" i="3" s="1"/>
  <c r="P46" i="3" s="1"/>
  <c r="P47" i="3" s="1"/>
  <c r="P48" i="3" s="1"/>
  <c r="P49" i="3" s="1"/>
  <c r="P50" i="3" s="1"/>
  <c r="P51" i="3" s="1"/>
  <c r="P52" i="3" s="1"/>
  <c r="P53" i="3" s="1"/>
  <c r="P54" i="3" s="1"/>
  <c r="P55" i="3" s="1"/>
  <c r="P56" i="3" s="1"/>
  <c r="P57" i="3" s="1"/>
  <c r="P58" i="3" s="1"/>
  <c r="P59" i="3" s="1"/>
  <c r="P60" i="3" s="1"/>
  <c r="P61" i="3" s="1"/>
  <c r="P62" i="3" s="1"/>
  <c r="P63" i="3" s="1"/>
  <c r="P64" i="3" s="1"/>
  <c r="P65" i="3" s="1"/>
  <c r="P66" i="3" s="1"/>
  <c r="P67" i="3" s="1"/>
  <c r="P68" i="3" s="1"/>
  <c r="P69" i="3" s="1"/>
  <c r="P70" i="3" s="1"/>
  <c r="P71" i="3" s="1"/>
  <c r="P72" i="3" s="1"/>
  <c r="P73" i="3" s="1"/>
  <c r="P74" i="3" s="1"/>
  <c r="P75" i="3" s="1"/>
  <c r="P76" i="3" s="1"/>
  <c r="P77" i="3" s="1"/>
  <c r="P78" i="3" s="1"/>
  <c r="P79" i="3" s="1"/>
  <c r="P80" i="3" s="1"/>
  <c r="P81" i="3" s="1"/>
  <c r="P82" i="3" s="1"/>
  <c r="P83" i="3" s="1"/>
  <c r="P84" i="3" s="1"/>
  <c r="P85" i="3" s="1"/>
  <c r="P86" i="3" s="1"/>
  <c r="P87" i="3" s="1"/>
  <c r="P88" i="3" s="1"/>
  <c r="P89" i="3" s="1"/>
  <c r="P90" i="3" s="1"/>
  <c r="P91" i="3" s="1"/>
  <c r="P92" i="3" s="1"/>
  <c r="P93" i="3" s="1"/>
  <c r="P94" i="3" s="1"/>
  <c r="P95" i="3" s="1"/>
  <c r="P96" i="3" s="1"/>
  <c r="P97" i="3" s="1"/>
  <c r="AO29" i="4"/>
  <c r="AO28" i="4"/>
  <c r="E21" i="16"/>
  <c r="AO26" i="4"/>
  <c r="E19" i="16"/>
  <c r="AO24" i="4"/>
  <c r="AO22" i="4"/>
  <c r="E15" i="16"/>
  <c r="AO20" i="4"/>
  <c r="BB18" i="12"/>
  <c r="E13" i="16"/>
  <c r="AO18" i="4"/>
  <c r="E11" i="16"/>
  <c r="AO16" i="4"/>
  <c r="AE107" i="11"/>
  <c r="L107" i="10"/>
  <c r="L107" i="6"/>
  <c r="J107" i="6"/>
  <c r="H107" i="6"/>
  <c r="F107" i="6"/>
  <c r="AH107" i="5"/>
  <c r="AF107" i="5"/>
  <c r="AD107" i="5"/>
  <c r="AB107" i="5"/>
  <c r="Z107" i="5"/>
  <c r="X107" i="5"/>
  <c r="V107" i="5"/>
  <c r="T107" i="5"/>
  <c r="R107" i="5"/>
  <c r="P107" i="5"/>
  <c r="N107" i="5"/>
  <c r="L107" i="5"/>
  <c r="J107" i="5"/>
  <c r="H107" i="5"/>
  <c r="F107" i="5"/>
  <c r="AI107" i="4"/>
  <c r="AG107" i="4"/>
  <c r="AE107" i="4"/>
  <c r="AD107" i="4"/>
  <c r="AC107" i="4"/>
  <c r="AB107" i="4"/>
  <c r="AA107" i="4"/>
  <c r="Y107" i="4"/>
  <c r="W107" i="4"/>
  <c r="U107" i="4"/>
  <c r="S107" i="4"/>
  <c r="Q107" i="4"/>
  <c r="O107" i="4"/>
  <c r="M107" i="4"/>
  <c r="K107" i="4"/>
  <c r="I107" i="4"/>
  <c r="G107" i="4"/>
  <c r="E107" i="4"/>
  <c r="AG107" i="12"/>
  <c r="AE107" i="12"/>
  <c r="AA107" i="12"/>
  <c r="Y107" i="12"/>
  <c r="W107" i="12"/>
  <c r="V107" i="12"/>
  <c r="T107" i="12"/>
  <c r="R107" i="12"/>
  <c r="P107" i="12"/>
  <c r="N107" i="12"/>
  <c r="F23" i="17"/>
  <c r="E39" i="17"/>
  <c r="AO30" i="12"/>
  <c r="AO30" i="4"/>
  <c r="AO30" i="8"/>
  <c r="AO30" i="10"/>
  <c r="AO30" i="9"/>
  <c r="AO30" i="14"/>
  <c r="AO30" i="13"/>
  <c r="AO30" i="11"/>
  <c r="AO30" i="7"/>
  <c r="AO30" i="6"/>
  <c r="AO30" i="5"/>
  <c r="AO30" i="15"/>
  <c r="AO31" i="12"/>
  <c r="AO31" i="4"/>
  <c r="AO31" i="8"/>
  <c r="AO31" i="10"/>
  <c r="AO31" i="9"/>
  <c r="AO31" i="14"/>
  <c r="AO31" i="13"/>
  <c r="AO31" i="11"/>
  <c r="AO31" i="7"/>
  <c r="AO31" i="6"/>
  <c r="AO31" i="5"/>
  <c r="AO31" i="15"/>
  <c r="AO32" i="12"/>
  <c r="AO32" i="4"/>
  <c r="AO32" i="8"/>
  <c r="AO32" i="10"/>
  <c r="AO32" i="9"/>
  <c r="AO32" i="14"/>
  <c r="AO32" i="13"/>
  <c r="AO32" i="11"/>
  <c r="AO32" i="7"/>
  <c r="AO32" i="6"/>
  <c r="AO32" i="5"/>
  <c r="AO32" i="15"/>
  <c r="AO33" i="12"/>
  <c r="AO33" i="4"/>
  <c r="AO33" i="8"/>
  <c r="AO33" i="10"/>
  <c r="AO33" i="9"/>
  <c r="AO33" i="14"/>
  <c r="AO33" i="13"/>
  <c r="AO33" i="11"/>
  <c r="AO33" i="7"/>
  <c r="AO33" i="6"/>
  <c r="AO33" i="5"/>
  <c r="AO33" i="15"/>
  <c r="AO34" i="12"/>
  <c r="AO34" i="4"/>
  <c r="AO34" i="8"/>
  <c r="AO34" i="10"/>
  <c r="AO34" i="9"/>
  <c r="AO34" i="14"/>
  <c r="AO34" i="13"/>
  <c r="AO34" i="11"/>
  <c r="AO34" i="7"/>
  <c r="AO34" i="6"/>
  <c r="AO34" i="5"/>
  <c r="AO34" i="15"/>
  <c r="AO51" i="12"/>
  <c r="AO51" i="4"/>
  <c r="AO51" i="8"/>
  <c r="AO51" i="10"/>
  <c r="AO51" i="9"/>
  <c r="AO51" i="14"/>
  <c r="AO51" i="13"/>
  <c r="AO51" i="11"/>
  <c r="AO51" i="7"/>
  <c r="AO51" i="6"/>
  <c r="AO51" i="5"/>
  <c r="AO51" i="15"/>
  <c r="AO52" i="12"/>
  <c r="AO52" i="4"/>
  <c r="AO52" i="8"/>
  <c r="AO52" i="10"/>
  <c r="AO52" i="9"/>
  <c r="AO52" i="14"/>
  <c r="AO52" i="13"/>
  <c r="AO52" i="11"/>
  <c r="AO52" i="7"/>
  <c r="AO52" i="6"/>
  <c r="AO52" i="5"/>
  <c r="AO52" i="15"/>
  <c r="AO53" i="12"/>
  <c r="AO53" i="4"/>
  <c r="AO53" i="8"/>
  <c r="AO53" i="10"/>
  <c r="AO53" i="9"/>
  <c r="AO53" i="14"/>
  <c r="AO53" i="13"/>
  <c r="AO53" i="11"/>
  <c r="AO53" i="7"/>
  <c r="AO53" i="6"/>
  <c r="AO53" i="5"/>
  <c r="AO53" i="15"/>
  <c r="AO54" i="12"/>
  <c r="AO54" i="4"/>
  <c r="AO54" i="8"/>
  <c r="AO54" i="10"/>
  <c r="AO54" i="9"/>
  <c r="AO54" i="14"/>
  <c r="AO54" i="13"/>
  <c r="AO54" i="11"/>
  <c r="AO54" i="7"/>
  <c r="AO54" i="6"/>
  <c r="AO54" i="5"/>
  <c r="AO54" i="15"/>
  <c r="AO55" i="12"/>
  <c r="AO55" i="4"/>
  <c r="AO55" i="8"/>
  <c r="AO55" i="10"/>
  <c r="AO55" i="9"/>
  <c r="AO55" i="14"/>
  <c r="AO55" i="13"/>
  <c r="AO55" i="11"/>
  <c r="AO55" i="7"/>
  <c r="AO55" i="6"/>
  <c r="AO55" i="5"/>
  <c r="AO55" i="15"/>
  <c r="AO56" i="12"/>
  <c r="AO56" i="4"/>
  <c r="AO56" i="8"/>
  <c r="AO56" i="10"/>
  <c r="AO56" i="9"/>
  <c r="AO56" i="14"/>
  <c r="AO56" i="13"/>
  <c r="AO56" i="11"/>
  <c r="AO56" i="7"/>
  <c r="AO56" i="6"/>
  <c r="AO56" i="5"/>
  <c r="AO56" i="15"/>
  <c r="AO57" i="12"/>
  <c r="AO57" i="4"/>
  <c r="AO57" i="8"/>
  <c r="AO57" i="10"/>
  <c r="AO57" i="9"/>
  <c r="AO57" i="14"/>
  <c r="AO57" i="13"/>
  <c r="AO57" i="11"/>
  <c r="AO57" i="7"/>
  <c r="AO57" i="6"/>
  <c r="AO57" i="5"/>
  <c r="AO57" i="15"/>
  <c r="AO58" i="12"/>
  <c r="AO58" i="4"/>
  <c r="AO58" i="8"/>
  <c r="AO58" i="10"/>
  <c r="AO58" i="9"/>
  <c r="AO58" i="14"/>
  <c r="AO58" i="13"/>
  <c r="AO58" i="11"/>
  <c r="AO58" i="7"/>
  <c r="AO58" i="6"/>
  <c r="AO58" i="5"/>
  <c r="AO58" i="15"/>
  <c r="AO59" i="12"/>
  <c r="AO59" i="4"/>
  <c r="AO59" i="8"/>
  <c r="AO59" i="10"/>
  <c r="AO59" i="9"/>
  <c r="AO59" i="14"/>
  <c r="AO59" i="13"/>
  <c r="AO59" i="11"/>
  <c r="AO59" i="7"/>
  <c r="AO59" i="6"/>
  <c r="AO59" i="5"/>
  <c r="AO59" i="15"/>
  <c r="AO60" i="12"/>
  <c r="AO60" i="4"/>
  <c r="AO60" i="8"/>
  <c r="AO60" i="10"/>
  <c r="AO60" i="9"/>
  <c r="AO60" i="14"/>
  <c r="AO60" i="13"/>
  <c r="AO60" i="11"/>
  <c r="AO60" i="7"/>
  <c r="AO60" i="6"/>
  <c r="AO60" i="5"/>
  <c r="AO60" i="15"/>
  <c r="AO61" i="12"/>
  <c r="AO61" i="4"/>
  <c r="AO61" i="8"/>
  <c r="AO61" i="10"/>
  <c r="AO61" i="9"/>
  <c r="AO61" i="14"/>
  <c r="AO61" i="13"/>
  <c r="AO61" i="11"/>
  <c r="AO61" i="7"/>
  <c r="AO61" i="6"/>
  <c r="AO61" i="5"/>
  <c r="AO61" i="15"/>
  <c r="AO62" i="12"/>
  <c r="AO62" i="4"/>
  <c r="AO62" i="8"/>
  <c r="AO62" i="10"/>
  <c r="AO62" i="9"/>
  <c r="AO62" i="14"/>
  <c r="AO62" i="13"/>
  <c r="AO62" i="11"/>
  <c r="AO62" i="7"/>
  <c r="AO62" i="6"/>
  <c r="AO62" i="5"/>
  <c r="AO62" i="15"/>
  <c r="AO63" i="12"/>
  <c r="AO63" i="4"/>
  <c r="AO63" i="8"/>
  <c r="AO63" i="10"/>
  <c r="AO63" i="9"/>
  <c r="AO63" i="14"/>
  <c r="AO63" i="13"/>
  <c r="AO63" i="11"/>
  <c r="AO63" i="7"/>
  <c r="AO63" i="6"/>
  <c r="AO63" i="5"/>
  <c r="AO63" i="15"/>
  <c r="AO64" i="12"/>
  <c r="AO64" i="4"/>
  <c r="AO64" i="10"/>
  <c r="AO64" i="8"/>
  <c r="AO64" i="9"/>
  <c r="AO64" i="14"/>
  <c r="AO64" i="13"/>
  <c r="AO64" i="11"/>
  <c r="AO64" i="7"/>
  <c r="AO64" i="6"/>
  <c r="AO64" i="5"/>
  <c r="AO64" i="15"/>
  <c r="AO65" i="12"/>
  <c r="AO65" i="4"/>
  <c r="AO65" i="10"/>
  <c r="AO65" i="8"/>
  <c r="AO65" i="9"/>
  <c r="AO65" i="14"/>
  <c r="AO65" i="13"/>
  <c r="AO65" i="11"/>
  <c r="AO65" i="7"/>
  <c r="AO65" i="6"/>
  <c r="AO65" i="5"/>
  <c r="AO65" i="15"/>
  <c r="AO66" i="12"/>
  <c r="AO66" i="4"/>
  <c r="AO66" i="10"/>
  <c r="AO66" i="8"/>
  <c r="AO66" i="9"/>
  <c r="AO66" i="14"/>
  <c r="AO66" i="13"/>
  <c r="AO66" i="11"/>
  <c r="AO66" i="7"/>
  <c r="AO66" i="6"/>
  <c r="AO66" i="5"/>
  <c r="AO66" i="15"/>
  <c r="AO67" i="12"/>
  <c r="AO67" i="4"/>
  <c r="AO67" i="10"/>
  <c r="AO67" i="8"/>
  <c r="AO67" i="9"/>
  <c r="AO67" i="14"/>
  <c r="AO67" i="13"/>
  <c r="AO67" i="11"/>
  <c r="AO67" i="7"/>
  <c r="AO67" i="6"/>
  <c r="AO67" i="5"/>
  <c r="AO67" i="15"/>
  <c r="AO68" i="12"/>
  <c r="AO68" i="4"/>
  <c r="AO68" i="10"/>
  <c r="AO68" i="8"/>
  <c r="AO68" i="9"/>
  <c r="AO68" i="14"/>
  <c r="AO68" i="13"/>
  <c r="AO68" i="11"/>
  <c r="AO68" i="7"/>
  <c r="AO68" i="6"/>
  <c r="AO68" i="5"/>
  <c r="AO68" i="15"/>
  <c r="AO69" i="12"/>
  <c r="AO69" i="4"/>
  <c r="AO69" i="10"/>
  <c r="AO69" i="8"/>
  <c r="AO69" i="9"/>
  <c r="AO69" i="14"/>
  <c r="AO69" i="13"/>
  <c r="AO69" i="11"/>
  <c r="AO69" i="7"/>
  <c r="AO69" i="6"/>
  <c r="AO69" i="5"/>
  <c r="AO69" i="15"/>
  <c r="AO70" i="12"/>
  <c r="AO70" i="4"/>
  <c r="AO70" i="10"/>
  <c r="AO70" i="8"/>
  <c r="AO70" i="9"/>
  <c r="AO70" i="14"/>
  <c r="AO70" i="13"/>
  <c r="AO70" i="11"/>
  <c r="AO70" i="7"/>
  <c r="AO70" i="6"/>
  <c r="AO70" i="5"/>
  <c r="AO70" i="15"/>
  <c r="AO71" i="12"/>
  <c r="AO71" i="4"/>
  <c r="AO71" i="10"/>
  <c r="AO71" i="8"/>
  <c r="AO71" i="9"/>
  <c r="AO71" i="14"/>
  <c r="AO71" i="13"/>
  <c r="AO71" i="11"/>
  <c r="AO71" i="7"/>
  <c r="AO71" i="6"/>
  <c r="AO71" i="5"/>
  <c r="AO71" i="15"/>
  <c r="AO72" i="12"/>
  <c r="AO72" i="4"/>
  <c r="AO72" i="10"/>
  <c r="AO72" i="8"/>
  <c r="AO72" i="9"/>
  <c r="AO72" i="14"/>
  <c r="AO72" i="13"/>
  <c r="AO72" i="11"/>
  <c r="AO72" i="7"/>
  <c r="AO72" i="6"/>
  <c r="AO72" i="5"/>
  <c r="AO72" i="15"/>
  <c r="AO73" i="12"/>
  <c r="AO73" i="4"/>
  <c r="AO73" i="10"/>
  <c r="AO73" i="8"/>
  <c r="AO73" i="9"/>
  <c r="AO73" i="14"/>
  <c r="AO73" i="13"/>
  <c r="AO73" i="11"/>
  <c r="AO73" i="7"/>
  <c r="AO73" i="6"/>
  <c r="AO73" i="5"/>
  <c r="AO73" i="15"/>
  <c r="D18" i="17"/>
  <c r="E18" i="17" s="1"/>
  <c r="E34" i="17"/>
  <c r="AG150" i="10"/>
  <c r="AE150" i="10"/>
  <c r="AC150" i="10"/>
  <c r="AA150" i="10"/>
  <c r="Y150" i="10"/>
  <c r="W150" i="10"/>
  <c r="U150" i="10"/>
  <c r="S150" i="10"/>
  <c r="Q150" i="10"/>
  <c r="O150" i="10"/>
  <c r="M150" i="10"/>
  <c r="K150" i="10"/>
  <c r="I150" i="10"/>
  <c r="G150" i="10"/>
  <c r="E150" i="10"/>
  <c r="AF150" i="10"/>
  <c r="AD150" i="10"/>
  <c r="AB150" i="10"/>
  <c r="Z150" i="10"/>
  <c r="X150" i="10"/>
  <c r="V150" i="10"/>
  <c r="T150" i="10"/>
  <c r="R150" i="10"/>
  <c r="N150" i="10"/>
  <c r="L150" i="10"/>
  <c r="J150" i="10"/>
  <c r="H150" i="10"/>
  <c r="F150" i="10"/>
  <c r="D49" i="17"/>
  <c r="F49" i="17" s="1"/>
  <c r="E49" i="17"/>
  <c r="F28" i="17"/>
  <c r="E26" i="17"/>
  <c r="M107" i="7"/>
  <c r="D12" i="17"/>
  <c r="F12" i="17"/>
  <c r="D9" i="17"/>
  <c r="B8" i="18" s="1"/>
  <c r="D15" i="16"/>
  <c r="D14" i="16"/>
  <c r="D11" i="16"/>
  <c r="D10" i="16"/>
  <c r="E14" i="16"/>
  <c r="E10" i="16"/>
  <c r="E9" i="16"/>
  <c r="D67" i="17"/>
  <c r="F67" i="17" s="1"/>
  <c r="E67" i="17"/>
  <c r="Q13" i="20"/>
  <c r="Q16" i="20"/>
  <c r="Q17" i="20"/>
  <c r="Q18" i="20"/>
  <c r="Q19" i="20"/>
  <c r="Q20" i="20"/>
  <c r="Q21" i="20"/>
  <c r="Q22" i="20"/>
  <c r="Q23" i="20"/>
  <c r="O14" i="20"/>
  <c r="O16" i="20"/>
  <c r="O17" i="20"/>
  <c r="O18" i="20"/>
  <c r="O21" i="20"/>
  <c r="O22" i="20"/>
  <c r="O23" i="20"/>
  <c r="M13" i="20"/>
  <c r="M14" i="20"/>
  <c r="M15" i="20"/>
  <c r="M16" i="20"/>
  <c r="M17" i="20"/>
  <c r="M18" i="20"/>
  <c r="M19" i="20"/>
  <c r="M20" i="20"/>
  <c r="M21" i="20"/>
  <c r="M22" i="20"/>
  <c r="M23" i="20"/>
  <c r="K20" i="20"/>
  <c r="K21" i="20"/>
  <c r="I13" i="20"/>
  <c r="I15" i="20"/>
  <c r="I16" i="20"/>
  <c r="I17" i="20"/>
  <c r="I20" i="20"/>
  <c r="I21" i="20"/>
  <c r="I22" i="20"/>
  <c r="I23" i="20"/>
  <c r="G13" i="20"/>
  <c r="G14" i="20"/>
  <c r="G15" i="20"/>
  <c r="G16" i="20"/>
  <c r="G17" i="20"/>
  <c r="G18" i="20"/>
  <c r="G19" i="20"/>
  <c r="G20" i="20"/>
  <c r="G21" i="20"/>
  <c r="G22" i="20"/>
  <c r="G23" i="20"/>
  <c r="G24" i="20"/>
  <c r="Z143" i="11"/>
  <c r="L22" i="2"/>
  <c r="N22" i="2"/>
  <c r="P22" i="2" s="1"/>
  <c r="Q22" i="2"/>
  <c r="O4" i="2"/>
  <c r="P4" i="2"/>
  <c r="AN14" i="10"/>
  <c r="AN14" i="4"/>
  <c r="D9" i="16" s="1"/>
  <c r="AN14" i="13"/>
  <c r="P98" i="20"/>
  <c r="P87" i="20"/>
  <c r="P86" i="20"/>
  <c r="P79" i="20"/>
  <c r="P69" i="20"/>
  <c r="P51" i="20"/>
  <c r="O42" i="20"/>
  <c r="O33" i="20"/>
  <c r="O31" i="20"/>
  <c r="O25" i="20"/>
  <c r="N21" i="20"/>
  <c r="P92" i="20"/>
  <c r="P89" i="20"/>
  <c r="P82" i="20"/>
  <c r="P73" i="20"/>
  <c r="P45" i="20"/>
  <c r="P41" i="20"/>
  <c r="P101" i="20"/>
  <c r="M99" i="20"/>
  <c r="N98" i="20"/>
  <c r="N97" i="20"/>
  <c r="O96" i="20"/>
  <c r="N93" i="20"/>
  <c r="Q92" i="20"/>
  <c r="J88" i="20"/>
  <c r="N86" i="20"/>
  <c r="Q85" i="20"/>
  <c r="O82" i="20"/>
  <c r="N79" i="20"/>
  <c r="M77" i="20"/>
  <c r="Q76" i="20"/>
  <c r="M74" i="20"/>
  <c r="O73" i="20"/>
  <c r="J72" i="20"/>
  <c r="M71" i="20"/>
  <c r="N69" i="20"/>
  <c r="Q68" i="20"/>
  <c r="P61" i="20"/>
  <c r="N59" i="20"/>
  <c r="O58" i="20"/>
  <c r="M54" i="20"/>
  <c r="N53" i="20"/>
  <c r="Q52" i="20"/>
  <c r="N51" i="20"/>
  <c r="Q50" i="20"/>
  <c r="M46" i="20"/>
  <c r="O45" i="20"/>
  <c r="M42" i="20"/>
  <c r="Q40" i="20"/>
  <c r="N32" i="20"/>
  <c r="M31" i="20"/>
  <c r="H28" i="20"/>
  <c r="M25" i="20"/>
  <c r="N24" i="20"/>
  <c r="L23" i="20"/>
  <c r="N18" i="20"/>
  <c r="P15" i="20"/>
  <c r="P13" i="20"/>
  <c r="P95" i="20"/>
  <c r="P78" i="20"/>
  <c r="P75" i="20"/>
  <c r="P65" i="20"/>
  <c r="P49" i="20"/>
  <c r="P35" i="20"/>
  <c r="P28" i="20"/>
  <c r="P22" i="20"/>
  <c r="J23" i="20"/>
  <c r="P91" i="20"/>
  <c r="P80" i="20"/>
  <c r="J77" i="20"/>
  <c r="P67" i="20"/>
  <c r="P38" i="20"/>
  <c r="P14" i="20"/>
  <c r="J45" i="20"/>
  <c r="Z89" i="20"/>
  <c r="P19" i="20"/>
  <c r="P99" i="20"/>
  <c r="P71" i="20"/>
  <c r="N44" i="20"/>
  <c r="O43" i="20"/>
  <c r="P42" i="20"/>
  <c r="M35" i="20"/>
  <c r="O34" i="20"/>
  <c r="Q33" i="20"/>
  <c r="Y89" i="20"/>
  <c r="Q31" i="20"/>
  <c r="J30" i="20"/>
  <c r="M27" i="20"/>
  <c r="Q25" i="20"/>
  <c r="N19" i="20"/>
  <c r="Q143" i="15"/>
  <c r="Q10" i="15" s="1"/>
  <c r="K143" i="6"/>
  <c r="E41" i="17"/>
  <c r="K45" i="17"/>
  <c r="F18" i="17"/>
  <c r="AA89" i="20"/>
  <c r="P93" i="20"/>
  <c r="P90" i="20"/>
  <c r="P88" i="20"/>
  <c r="P83" i="20"/>
  <c r="P77" i="20"/>
  <c r="P18" i="20"/>
  <c r="F26" i="20"/>
  <c r="D26" i="20"/>
  <c r="E26" i="20"/>
  <c r="F18" i="20"/>
  <c r="D18" i="20"/>
  <c r="E18" i="20" s="1"/>
  <c r="F29" i="20"/>
  <c r="D29" i="20" s="1"/>
  <c r="E29" i="20" s="1"/>
  <c r="F32" i="20"/>
  <c r="F23" i="20"/>
  <c r="D23" i="20" s="1"/>
  <c r="E23" i="20" s="1"/>
  <c r="F67" i="20"/>
  <c r="F69" i="20"/>
  <c r="F13" i="20"/>
  <c r="D13" i="20" s="1"/>
  <c r="F14" i="20"/>
  <c r="D14" i="20" s="1"/>
  <c r="E14" i="20" s="1"/>
  <c r="F22" i="20"/>
  <c r="D22" i="20"/>
  <c r="E22" i="20"/>
  <c r="F44" i="20"/>
  <c r="F93" i="20"/>
  <c r="F101" i="20"/>
  <c r="P102" i="20"/>
  <c r="J98" i="20"/>
  <c r="P85" i="20"/>
  <c r="H85" i="20"/>
  <c r="J82" i="20"/>
  <c r="F81" i="20"/>
  <c r="P70" i="20"/>
  <c r="F66" i="20"/>
  <c r="F62" i="20"/>
  <c r="H49" i="20"/>
  <c r="P46" i="20"/>
  <c r="P43" i="20"/>
  <c r="H43" i="20"/>
  <c r="P39" i="20"/>
  <c r="F20" i="20"/>
  <c r="D20" i="20" s="1"/>
  <c r="E20" i="20"/>
  <c r="F17" i="20"/>
  <c r="D17" i="20"/>
  <c r="E17" i="20" s="1"/>
  <c r="P24" i="20"/>
  <c r="P16" i="20"/>
  <c r="P25" i="20"/>
  <c r="P27" i="20"/>
  <c r="P30" i="20"/>
  <c r="P36" i="20"/>
  <c r="P44" i="20"/>
  <c r="P47" i="20"/>
  <c r="P52" i="20"/>
  <c r="P54" i="20"/>
  <c r="P56" i="20"/>
  <c r="P58" i="20"/>
  <c r="P21" i="20"/>
  <c r="P37" i="20"/>
  <c r="P48" i="20"/>
  <c r="P50" i="20"/>
  <c r="P60" i="20"/>
  <c r="P62" i="20"/>
  <c r="P64" i="20"/>
  <c r="P66" i="20"/>
  <c r="P20" i="20"/>
  <c r="P26" i="20"/>
  <c r="P29" i="20"/>
  <c r="P31" i="20"/>
  <c r="P32" i="20"/>
  <c r="P40" i="20"/>
  <c r="P53" i="20"/>
  <c r="P55" i="20"/>
  <c r="P57" i="20"/>
  <c r="P59" i="20"/>
  <c r="P72" i="20"/>
  <c r="P74" i="20"/>
  <c r="P76" i="20"/>
  <c r="P97" i="20"/>
  <c r="J34" i="20"/>
  <c r="AD150" i="5"/>
  <c r="V150" i="5"/>
  <c r="N150" i="5"/>
  <c r="F150" i="5"/>
  <c r="Y150" i="7"/>
  <c r="P94" i="20"/>
  <c r="P84" i="20"/>
  <c r="P23" i="20"/>
  <c r="P17" i="20"/>
  <c r="H13" i="20"/>
  <c r="H14" i="20"/>
  <c r="H15" i="20"/>
  <c r="H16" i="20"/>
  <c r="H18" i="20"/>
  <c r="H19" i="20"/>
  <c r="H20" i="20"/>
  <c r="H22" i="20"/>
  <c r="H24" i="20"/>
  <c r="H36" i="20"/>
  <c r="H47" i="20"/>
  <c r="H56" i="20"/>
  <c r="H58" i="20"/>
  <c r="H48" i="20"/>
  <c r="H50" i="20"/>
  <c r="H60" i="20"/>
  <c r="H64" i="20"/>
  <c r="H66" i="20"/>
  <c r="H29" i="20"/>
  <c r="H32" i="20"/>
  <c r="H53" i="20"/>
  <c r="H57" i="20"/>
  <c r="H59" i="20"/>
  <c r="H72" i="20"/>
  <c r="AF150" i="6"/>
  <c r="P100" i="20"/>
  <c r="P96" i="20"/>
  <c r="P81" i="20"/>
  <c r="J78" i="20"/>
  <c r="P68" i="20"/>
  <c r="P63" i="20"/>
  <c r="P34" i="20"/>
  <c r="F30" i="20"/>
  <c r="F19" i="20"/>
  <c r="D19" i="20" s="1"/>
  <c r="E19" i="20" s="1"/>
  <c r="Y150" i="5"/>
  <c r="Q150" i="5"/>
  <c r="AG150" i="11"/>
  <c r="Y150" i="11"/>
  <c r="AH150" i="13"/>
  <c r="Z150" i="13"/>
  <c r="R150" i="13"/>
  <c r="M98" i="20"/>
  <c r="M90" i="20"/>
  <c r="M86" i="20"/>
  <c r="M84" i="20"/>
  <c r="M82" i="20"/>
  <c r="M80" i="20"/>
  <c r="M78" i="20"/>
  <c r="M65" i="20"/>
  <c r="M63" i="20"/>
  <c r="M61" i="20"/>
  <c r="M51" i="20"/>
  <c r="M49" i="20"/>
  <c r="M45" i="20"/>
  <c r="M41" i="20"/>
  <c r="Q37" i="20"/>
  <c r="M33" i="20"/>
  <c r="AA150" i="5"/>
  <c r="K150" i="5"/>
  <c r="AH150" i="6"/>
  <c r="R150" i="6"/>
  <c r="AI150" i="11"/>
  <c r="AA150" i="11"/>
  <c r="AB150" i="13"/>
  <c r="T150" i="13"/>
  <c r="L150" i="13"/>
  <c r="M38" i="20"/>
  <c r="M28" i="20"/>
  <c r="AF150" i="5"/>
  <c r="X150" i="5"/>
  <c r="P150" i="5"/>
  <c r="H150" i="5"/>
  <c r="K150" i="11"/>
  <c r="M66" i="20"/>
  <c r="M64" i="20"/>
  <c r="M62" i="20"/>
  <c r="M60" i="20"/>
  <c r="M50" i="20"/>
  <c r="M48" i="20"/>
  <c r="AE150" i="5"/>
  <c r="W150" i="5"/>
  <c r="O150" i="5"/>
  <c r="G150" i="5"/>
  <c r="Z150" i="6"/>
  <c r="J150" i="6"/>
  <c r="AE150" i="11"/>
  <c r="AF150" i="13"/>
  <c r="X150" i="13"/>
  <c r="P150" i="13"/>
  <c r="H150" i="13"/>
  <c r="N27" i="20"/>
  <c r="N54" i="17"/>
  <c r="D54" i="17"/>
  <c r="R46" i="17"/>
  <c r="D46" i="17" s="1"/>
  <c r="J46" i="17"/>
  <c r="D151" i="6"/>
  <c r="D165" i="5"/>
  <c r="H59" i="17"/>
  <c r="D115" i="13"/>
  <c r="P16" i="17"/>
  <c r="P61" i="17"/>
  <c r="D129" i="13"/>
  <c r="P30" i="17"/>
  <c r="I61" i="17"/>
  <c r="D124" i="15"/>
  <c r="R25" i="17"/>
  <c r="D118" i="13"/>
  <c r="P19" i="17" s="1"/>
  <c r="D151" i="11"/>
  <c r="N45" i="17" s="1"/>
  <c r="F14" i="17"/>
  <c r="E14" i="17"/>
  <c r="D124" i="14"/>
  <c r="Q25" i="17" s="1"/>
  <c r="D124" i="13"/>
  <c r="P25" i="17"/>
  <c r="D109" i="14"/>
  <c r="J56" i="17"/>
  <c r="D158" i="14"/>
  <c r="Q52" i="17"/>
  <c r="D136" i="13"/>
  <c r="P37" i="17" s="1"/>
  <c r="D131" i="15"/>
  <c r="R32" i="17"/>
  <c r="D129" i="14"/>
  <c r="Q30" i="17" s="1"/>
  <c r="N62" i="17"/>
  <c r="D62" i="17" s="1"/>
  <c r="H57" i="17"/>
  <c r="D129" i="15"/>
  <c r="R30" i="17"/>
  <c r="D109" i="15"/>
  <c r="R10" i="17"/>
  <c r="L46" i="17"/>
  <c r="D158" i="8"/>
  <c r="K52" i="17"/>
  <c r="M10" i="17"/>
  <c r="E6" i="24"/>
  <c r="A7" i="24"/>
  <c r="D165" i="10"/>
  <c r="M59" i="17" s="1"/>
  <c r="AD150" i="8"/>
  <c r="N150" i="8"/>
  <c r="D171" i="12"/>
  <c r="O65" i="17" s="1"/>
  <c r="AF150" i="8"/>
  <c r="P150" i="8"/>
  <c r="A118" i="12"/>
  <c r="A118" i="4"/>
  <c r="T150" i="8"/>
  <c r="V150" i="8"/>
  <c r="F150" i="8"/>
  <c r="A134" i="12"/>
  <c r="A134" i="10"/>
  <c r="A134" i="8"/>
  <c r="A134" i="4"/>
  <c r="E23" i="16"/>
  <c r="D23" i="16"/>
  <c r="D16" i="16"/>
  <c r="E16" i="16"/>
  <c r="D13" i="16"/>
  <c r="D22" i="16"/>
  <c r="E22" i="16"/>
  <c r="D18" i="16"/>
  <c r="E18" i="16"/>
  <c r="S107" i="11"/>
  <c r="I107" i="10"/>
  <c r="T107" i="11"/>
  <c r="O107" i="10"/>
  <c r="J107" i="10"/>
  <c r="E107" i="10"/>
  <c r="AH107" i="8"/>
  <c r="AI107" i="6"/>
  <c r="AC107" i="6"/>
  <c r="AU16" i="12"/>
  <c r="U107" i="11"/>
  <c r="K107" i="11"/>
  <c r="R107" i="10"/>
  <c r="G107" i="10"/>
  <c r="F107" i="10"/>
  <c r="AH107" i="9"/>
  <c r="AA107" i="9"/>
  <c r="W107" i="9"/>
  <c r="J107" i="8"/>
  <c r="F107" i="8"/>
  <c r="AF107" i="7"/>
  <c r="AB107" i="7"/>
  <c r="AD107" i="6"/>
  <c r="AB107" i="8"/>
  <c r="T107" i="8"/>
  <c r="P107" i="10"/>
  <c r="M107" i="10"/>
  <c r="AC107" i="8"/>
  <c r="O107" i="7"/>
  <c r="I107" i="11"/>
  <c r="H107" i="10"/>
  <c r="AI107" i="9"/>
  <c r="Z107" i="8"/>
  <c r="R107" i="8"/>
  <c r="S107" i="5"/>
  <c r="AH107" i="12"/>
  <c r="X107" i="12"/>
  <c r="U107" i="12"/>
  <c r="H107" i="12"/>
  <c r="V107" i="6"/>
  <c r="AE107" i="5"/>
  <c r="H107" i="4"/>
  <c r="J107" i="12"/>
  <c r="P107" i="6"/>
  <c r="M107" i="6"/>
  <c r="K107" i="5"/>
  <c r="J107" i="4"/>
  <c r="Q107" i="12"/>
  <c r="Z107" i="6"/>
  <c r="AG107" i="5"/>
  <c r="Y107" i="5"/>
  <c r="AH107" i="4"/>
  <c r="Z107" i="12"/>
  <c r="T107" i="6"/>
  <c r="Z107" i="4"/>
  <c r="N107" i="4"/>
  <c r="N107" i="6"/>
  <c r="K107" i="6"/>
  <c r="M107" i="5"/>
  <c r="F107" i="4"/>
  <c r="Q10" i="17"/>
  <c r="D150" i="8"/>
  <c r="K44" i="17" s="1"/>
  <c r="AF150" i="11"/>
  <c r="AC150" i="11"/>
  <c r="R150" i="11"/>
  <c r="G150" i="11"/>
  <c r="K95" i="20"/>
  <c r="K74" i="20"/>
  <c r="K68" i="20"/>
  <c r="K65" i="20"/>
  <c r="K61" i="20"/>
  <c r="K57" i="20"/>
  <c r="L31" i="20"/>
  <c r="L30" i="20"/>
  <c r="L19" i="20"/>
  <c r="L14" i="20"/>
  <c r="L26" i="20"/>
  <c r="K79" i="20"/>
  <c r="K77" i="20"/>
  <c r="I35" i="20"/>
  <c r="I34" i="20"/>
  <c r="K30" i="20"/>
  <c r="I29" i="20"/>
  <c r="I25" i="20"/>
  <c r="I150" i="11"/>
  <c r="E150" i="11"/>
  <c r="K100" i="20"/>
  <c r="I94" i="20"/>
  <c r="I93" i="20"/>
  <c r="I92" i="20"/>
  <c r="I87" i="20"/>
  <c r="I85" i="20"/>
  <c r="I84" i="20"/>
  <c r="I79" i="20"/>
  <c r="I77" i="20"/>
  <c r="K72" i="20"/>
  <c r="I66" i="20"/>
  <c r="I64" i="20"/>
  <c r="I63" i="20"/>
  <c r="I62" i="20"/>
  <c r="I60" i="20"/>
  <c r="I56" i="20"/>
  <c r="I45" i="20"/>
  <c r="I44" i="20"/>
  <c r="I41" i="20"/>
  <c r="I40" i="20"/>
  <c r="I39" i="20"/>
  <c r="I36" i="20"/>
  <c r="I31" i="20"/>
  <c r="I30" i="20"/>
  <c r="K28" i="20"/>
  <c r="L27" i="20"/>
  <c r="L21" i="20"/>
  <c r="Q150" i="11"/>
  <c r="M150" i="11"/>
  <c r="AD150" i="9"/>
  <c r="V150" i="9"/>
  <c r="N150" i="9"/>
  <c r="F150" i="9"/>
  <c r="D171" i="14"/>
  <c r="Q65" i="17"/>
  <c r="D158" i="13"/>
  <c r="D151" i="7"/>
  <c r="H47" i="17"/>
  <c r="D151" i="5"/>
  <c r="D42" i="17"/>
  <c r="E42" i="17" s="1"/>
  <c r="D22" i="17"/>
  <c r="E22" i="17" s="1"/>
  <c r="D134" i="13"/>
  <c r="P35" i="17"/>
  <c r="D131" i="13"/>
  <c r="P32" i="17"/>
  <c r="AH107" i="13"/>
  <c r="AD107" i="13"/>
  <c r="Z107" i="13"/>
  <c r="V107" i="13"/>
  <c r="R107" i="13"/>
  <c r="N107" i="13"/>
  <c r="D109" i="13"/>
  <c r="D151" i="14"/>
  <c r="H107" i="13"/>
  <c r="M55" i="17"/>
  <c r="D55" i="17"/>
  <c r="F55" i="17" s="1"/>
  <c r="D158" i="10"/>
  <c r="AH150" i="9"/>
  <c r="Z150" i="9"/>
  <c r="R150" i="9"/>
  <c r="J150" i="9"/>
  <c r="D171" i="11"/>
  <c r="N65" i="17"/>
  <c r="R56" i="17"/>
  <c r="D158" i="15"/>
  <c r="R52" i="17" s="1"/>
  <c r="P60" i="17"/>
  <c r="D165" i="13"/>
  <c r="P59" i="17"/>
  <c r="L53" i="17"/>
  <c r="D158" i="9"/>
  <c r="R107" i="15"/>
  <c r="AE107" i="14"/>
  <c r="AA107" i="14"/>
  <c r="S107" i="14"/>
  <c r="O107" i="14"/>
  <c r="G107" i="14"/>
  <c r="AB150" i="9"/>
  <c r="T150" i="9"/>
  <c r="L150" i="9"/>
  <c r="D171" i="15"/>
  <c r="R65" i="17" s="1"/>
  <c r="D171" i="13"/>
  <c r="P65" i="17" s="1"/>
  <c r="D171" i="7"/>
  <c r="J65" i="17"/>
  <c r="D165" i="15"/>
  <c r="R59" i="17" s="1"/>
  <c r="Q62" i="17"/>
  <c r="D158" i="7"/>
  <c r="D134" i="15"/>
  <c r="R35" i="17"/>
  <c r="D118" i="15"/>
  <c r="R19" i="17"/>
  <c r="D115" i="14"/>
  <c r="Q16" i="17" s="1"/>
  <c r="B6" i="24"/>
  <c r="H6" i="24"/>
  <c r="N53" i="17"/>
  <c r="J47" i="17"/>
  <c r="B5" i="24"/>
  <c r="H5" i="24"/>
  <c r="AE150" i="8"/>
  <c r="K150" i="8"/>
  <c r="A136" i="12"/>
  <c r="AE107" i="10"/>
  <c r="X107" i="10"/>
  <c r="S107" i="10"/>
  <c r="N107" i="10"/>
  <c r="AD107" i="9"/>
  <c r="AB107" i="9"/>
  <c r="Y107" i="9"/>
  <c r="O107" i="9"/>
  <c r="J107" i="9"/>
  <c r="G107" i="9"/>
  <c r="Z107" i="11"/>
  <c r="H107" i="11"/>
  <c r="AU19" i="12"/>
  <c r="G107" i="11"/>
  <c r="F107" i="11"/>
  <c r="W107" i="10"/>
  <c r="U107" i="10"/>
  <c r="AG107" i="9"/>
  <c r="AF107" i="9"/>
  <c r="X107" i="9"/>
  <c r="V107" i="9"/>
  <c r="Q107" i="9"/>
  <c r="AU17" i="12"/>
  <c r="AI107" i="11"/>
  <c r="AD107" i="11"/>
  <c r="AG107" i="10"/>
  <c r="AA107" i="10"/>
  <c r="Y107" i="10"/>
  <c r="K107" i="10"/>
  <c r="S107" i="9"/>
  <c r="L107" i="9"/>
  <c r="L52" i="17"/>
  <c r="P52" i="17"/>
  <c r="E55" i="17"/>
  <c r="Q45" i="17"/>
  <c r="M52" i="17"/>
  <c r="J45" i="17"/>
  <c r="F143" i="11"/>
  <c r="G143" i="10"/>
  <c r="I143" i="9"/>
  <c r="AH143" i="8"/>
  <c r="P143" i="12"/>
  <c r="F143" i="12"/>
  <c r="E143" i="12"/>
  <c r="H143" i="5"/>
  <c r="AC143" i="4"/>
  <c r="X143" i="12"/>
  <c r="S143" i="11"/>
  <c r="L143" i="11"/>
  <c r="H143" i="10"/>
  <c r="AE143" i="9"/>
  <c r="Q143" i="9"/>
  <c r="AC143" i="8"/>
  <c r="AE143" i="4"/>
  <c r="U143" i="4"/>
  <c r="AD143" i="13"/>
  <c r="K143" i="11"/>
  <c r="M143" i="4"/>
  <c r="C3" i="17"/>
  <c r="C3" i="16"/>
  <c r="A3" i="18"/>
  <c r="E4" i="3"/>
  <c r="A109" i="12"/>
  <c r="A109" i="9"/>
  <c r="B10" i="17"/>
  <c r="A109" i="5"/>
  <c r="A109" i="15"/>
  <c r="A109" i="13"/>
  <c r="A109" i="11"/>
  <c r="A109" i="14"/>
  <c r="A109" i="6"/>
  <c r="A109" i="4"/>
  <c r="A109" i="10"/>
  <c r="E59" i="2"/>
  <c r="B14" i="20" s="1" a="1"/>
  <c r="B46" i="20" s="1"/>
  <c r="A109" i="8"/>
  <c r="A109" i="7"/>
  <c r="B8" i="22"/>
  <c r="B13" i="1" s="1"/>
  <c r="N23" i="1" s="1"/>
  <c r="O9" i="22"/>
  <c r="A151" i="14"/>
  <c r="E66" i="2"/>
  <c r="B44" i="17"/>
  <c r="A151" i="7"/>
  <c r="A151" i="11"/>
  <c r="A151" i="5"/>
  <c r="A151" i="15"/>
  <c r="A151" i="12"/>
  <c r="A151" i="8"/>
  <c r="A151" i="10"/>
  <c r="A151" i="6"/>
  <c r="C9" i="18"/>
  <c r="O8" i="22"/>
  <c r="T143" i="9"/>
  <c r="P143" i="5"/>
  <c r="V143" i="4"/>
  <c r="P143" i="4"/>
  <c r="X143" i="10"/>
  <c r="K143" i="8"/>
  <c r="W143" i="11"/>
  <c r="Q143" i="11"/>
  <c r="M143" i="14"/>
  <c r="AH143" i="11"/>
  <c r="L12" i="2"/>
  <c r="L14" i="2" s="1"/>
  <c r="AG143" i="10"/>
  <c r="AF143" i="10"/>
  <c r="N143" i="12"/>
  <c r="AA143" i="12"/>
  <c r="V143" i="12"/>
  <c r="T143" i="8"/>
  <c r="Y143" i="11"/>
  <c r="AA143" i="4"/>
  <c r="AA10" i="4" s="1"/>
  <c r="Y143" i="13"/>
  <c r="W143" i="8"/>
  <c r="A7" i="13"/>
  <c r="E7" i="13" s="1"/>
  <c r="A7" i="15"/>
  <c r="E7" i="15" s="1"/>
  <c r="E8" i="15" s="1"/>
  <c r="A7" i="14"/>
  <c r="E7" i="14" s="1"/>
  <c r="E6" i="14" s="1"/>
  <c r="A7" i="11"/>
  <c r="E7" i="11"/>
  <c r="E6" i="11" s="1"/>
  <c r="P46" i="1"/>
  <c r="V9" i="24"/>
  <c r="W9" i="24" s="1"/>
  <c r="K143" i="10"/>
  <c r="K143" i="5"/>
  <c r="M143" i="10"/>
  <c r="K143" i="12"/>
  <c r="E143" i="4"/>
  <c r="I143" i="8"/>
  <c r="V143" i="5"/>
  <c r="E54" i="17"/>
  <c r="F54" i="17"/>
  <c r="F68" i="17"/>
  <c r="H45" i="17"/>
  <c r="D46" i="1"/>
  <c r="A7" i="9"/>
  <c r="E7" i="9" s="1"/>
  <c r="F7" i="9" s="1"/>
  <c r="AI14" i="22"/>
  <c r="AB17" i="22" s="1"/>
  <c r="AC17" i="22" s="1"/>
  <c r="AE17" i="22" s="1"/>
  <c r="A7" i="12"/>
  <c r="E7" i="12" s="1"/>
  <c r="A7" i="10"/>
  <c r="E7" i="10"/>
  <c r="AB8" i="22"/>
  <c r="I45" i="17"/>
  <c r="H63" i="20"/>
  <c r="H75" i="20"/>
  <c r="H82" i="20"/>
  <c r="H91" i="20"/>
  <c r="H100" i="20"/>
  <c r="H71" i="20"/>
  <c r="H73" i="20"/>
  <c r="H77" i="20"/>
  <c r="H80" i="20"/>
  <c r="H87" i="20"/>
  <c r="H84" i="20"/>
  <c r="H89" i="20"/>
  <c r="H26" i="20"/>
  <c r="H35" i="20"/>
  <c r="H41" i="20"/>
  <c r="H61" i="20"/>
  <c r="H67" i="20"/>
  <c r="H69" i="20"/>
  <c r="H98" i="20"/>
  <c r="H42" i="20"/>
  <c r="H88" i="20"/>
  <c r="H90" i="20"/>
  <c r="H79" i="20"/>
  <c r="H27" i="20"/>
  <c r="H46" i="20"/>
  <c r="H25" i="20"/>
  <c r="H86" i="20"/>
  <c r="H93" i="20"/>
  <c r="H81" i="20"/>
  <c r="H94" i="20"/>
  <c r="H101" i="20"/>
  <c r="H102" i="20"/>
  <c r="H17" i="20"/>
  <c r="H37" i="20"/>
  <c r="H74" i="20"/>
  <c r="H70" i="20"/>
  <c r="H65" i="20"/>
  <c r="H34" i="20"/>
  <c r="H39" i="20"/>
  <c r="H21" i="20"/>
  <c r="H62" i="20"/>
  <c r="H45" i="20"/>
  <c r="H92" i="20"/>
  <c r="H95" i="20"/>
  <c r="H68" i="20"/>
  <c r="H78" i="20"/>
  <c r="H30" i="20"/>
  <c r="H31" i="20"/>
  <c r="H44" i="20"/>
  <c r="H40" i="20"/>
  <c r="H38" i="20"/>
  <c r="H83" i="20"/>
  <c r="H33" i="20"/>
  <c r="H96" i="20"/>
  <c r="O90" i="20"/>
  <c r="O69" i="20"/>
  <c r="O92" i="20"/>
  <c r="O75" i="20"/>
  <c r="O72" i="20"/>
  <c r="O99" i="20"/>
  <c r="AC89" i="20"/>
  <c r="U150" i="6"/>
  <c r="L150" i="7"/>
  <c r="O35" i="20"/>
  <c r="Q150" i="7"/>
  <c r="O60" i="20"/>
  <c r="O37" i="20"/>
  <c r="O47" i="20"/>
  <c r="O65" i="20"/>
  <c r="O97" i="20"/>
  <c r="O40" i="20"/>
  <c r="O57" i="20"/>
  <c r="O70" i="20"/>
  <c r="O86" i="20"/>
  <c r="O55" i="20"/>
  <c r="O63" i="20"/>
  <c r="O95" i="20"/>
  <c r="O53" i="20"/>
  <c r="O77" i="20"/>
  <c r="O32" i="20"/>
  <c r="O38" i="20"/>
  <c r="O50" i="20"/>
  <c r="O71" i="20"/>
  <c r="O80" i="20"/>
  <c r="O84" i="20"/>
  <c r="O87" i="20"/>
  <c r="O100" i="20"/>
  <c r="O102" i="20"/>
  <c r="O44" i="20"/>
  <c r="O48" i="20"/>
  <c r="O64" i="20"/>
  <c r="O67" i="20"/>
  <c r="O24" i="20"/>
  <c r="O56" i="20"/>
  <c r="O29" i="20"/>
  <c r="O51" i="20"/>
  <c r="O54" i="20"/>
  <c r="O94" i="20"/>
  <c r="O46" i="20"/>
  <c r="O59" i="20"/>
  <c r="E12" i="17"/>
  <c r="O88" i="20"/>
  <c r="O49" i="20"/>
  <c r="M40" i="20"/>
  <c r="M57" i="20"/>
  <c r="M68" i="20"/>
  <c r="M70" i="20"/>
  <c r="M97" i="20"/>
  <c r="M43" i="20"/>
  <c r="M55" i="20"/>
  <c r="M95" i="20"/>
  <c r="M93" i="20"/>
  <c r="M53" i="20"/>
  <c r="M91" i="20"/>
  <c r="M100" i="20"/>
  <c r="M32" i="20"/>
  <c r="M73" i="20"/>
  <c r="M75" i="20"/>
  <c r="M87" i="20"/>
  <c r="M102" i="20"/>
  <c r="M26" i="20"/>
  <c r="M89" i="20"/>
  <c r="M58" i="20"/>
  <c r="M67" i="20"/>
  <c r="M69" i="20"/>
  <c r="M37" i="20"/>
  <c r="M24" i="20"/>
  <c r="M29" i="20"/>
  <c r="M94" i="20"/>
  <c r="M36" i="20"/>
  <c r="M39" i="20"/>
  <c r="M85" i="20"/>
  <c r="M96" i="20"/>
  <c r="M72" i="20"/>
  <c r="M81" i="20"/>
  <c r="M92" i="20"/>
  <c r="M34" i="20"/>
  <c r="M47" i="20"/>
  <c r="M101" i="20"/>
  <c r="O81" i="20"/>
  <c r="O78" i="20"/>
  <c r="O83" i="20"/>
  <c r="O74" i="20"/>
  <c r="O61" i="20"/>
  <c r="O76" i="20"/>
  <c r="O27" i="20"/>
  <c r="M76" i="20"/>
  <c r="O52" i="20"/>
  <c r="N60" i="20"/>
  <c r="F91" i="20"/>
  <c r="N96" i="20"/>
  <c r="N85" i="20"/>
  <c r="N74" i="20"/>
  <c r="F68" i="20"/>
  <c r="F65" i="20"/>
  <c r="I49" i="20"/>
  <c r="N39" i="20"/>
  <c r="N36" i="20"/>
  <c r="N33" i="20"/>
  <c r="F25" i="20"/>
  <c r="D25" i="20"/>
  <c r="E25" i="20" s="1"/>
  <c r="N13" i="20"/>
  <c r="AD150" i="7"/>
  <c r="N56" i="20"/>
  <c r="I96" i="20"/>
  <c r="N61" i="20"/>
  <c r="F27" i="20"/>
  <c r="D27" i="20"/>
  <c r="E27" i="20" s="1"/>
  <c r="I24" i="20"/>
  <c r="AD107" i="8"/>
  <c r="D115" i="8"/>
  <c r="K16" i="17" s="1"/>
  <c r="AC150" i="6"/>
  <c r="Y150" i="13"/>
  <c r="F39" i="20"/>
  <c r="F98" i="20"/>
  <c r="I98" i="20"/>
  <c r="N78" i="20"/>
  <c r="N75" i="20"/>
  <c r="N73" i="20"/>
  <c r="I69" i="20"/>
  <c r="I67" i="20"/>
  <c r="N66" i="20"/>
  <c r="F64" i="20"/>
  <c r="I61" i="20"/>
  <c r="I58" i="20"/>
  <c r="F56" i="20"/>
  <c r="G45" i="20"/>
  <c r="N35" i="20"/>
  <c r="N28" i="20"/>
  <c r="A143" i="12"/>
  <c r="A143" i="4"/>
  <c r="A136" i="4"/>
  <c r="A136" i="10"/>
  <c r="B37" i="17"/>
  <c r="C16" i="18" s="1"/>
  <c r="A143" i="10"/>
  <c r="A136" i="7"/>
  <c r="A136" i="9"/>
  <c r="A143" i="15"/>
  <c r="A136" i="13"/>
  <c r="A136" i="15"/>
  <c r="A136" i="8"/>
  <c r="A143" i="8"/>
  <c r="A136" i="14"/>
  <c r="A143" i="11"/>
  <c r="N100" i="20"/>
  <c r="N91" i="20"/>
  <c r="N84" i="20"/>
  <c r="N82" i="20"/>
  <c r="N80" i="20"/>
  <c r="N71" i="20"/>
  <c r="N50" i="20"/>
  <c r="I48" i="20"/>
  <c r="I26" i="20"/>
  <c r="F24" i="20"/>
  <c r="D24" i="20" s="1"/>
  <c r="E24" i="20" s="1"/>
  <c r="F16" i="20"/>
  <c r="D16" i="20" s="1"/>
  <c r="E16" i="20" s="1"/>
  <c r="AB150" i="7"/>
  <c r="F41" i="20"/>
  <c r="F100" i="20"/>
  <c r="G98" i="20"/>
  <c r="I89" i="20"/>
  <c r="I78" i="20"/>
  <c r="N77" i="20"/>
  <c r="G69" i="20"/>
  <c r="G67" i="20"/>
  <c r="G66" i="20"/>
  <c r="G61" i="20"/>
  <c r="F58" i="20"/>
  <c r="G48" i="20"/>
  <c r="G41" i="20"/>
  <c r="I38" i="20"/>
  <c r="I28" i="20"/>
  <c r="N23" i="20"/>
  <c r="N15" i="20"/>
  <c r="AA150" i="9"/>
  <c r="F42" i="20"/>
  <c r="N95" i="20"/>
  <c r="I80" i="20"/>
  <c r="I73" i="20"/>
  <c r="I71" i="20"/>
  <c r="N63" i="20"/>
  <c r="F61" i="20"/>
  <c r="N55" i="20"/>
  <c r="I50" i="20"/>
  <c r="N43" i="20"/>
  <c r="I32" i="20"/>
  <c r="N31" i="20"/>
  <c r="N22" i="20"/>
  <c r="N14" i="20"/>
  <c r="AF150" i="7"/>
  <c r="F45" i="20"/>
  <c r="F102" i="20"/>
  <c r="D102" i="20" s="1"/>
  <c r="E102" i="20"/>
  <c r="G102" i="20"/>
  <c r="F89" i="20"/>
  <c r="G87" i="20"/>
  <c r="I86" i="20"/>
  <c r="F84" i="20"/>
  <c r="G80" i="20"/>
  <c r="G77" i="20"/>
  <c r="G73" i="20"/>
  <c r="G71" i="20"/>
  <c r="N65" i="20"/>
  <c r="F50" i="20"/>
  <c r="N47" i="20"/>
  <c r="N37" i="20"/>
  <c r="I150" i="6"/>
  <c r="D131" i="8"/>
  <c r="K32" i="17"/>
  <c r="D151" i="13"/>
  <c r="P50" i="17"/>
  <c r="D50" i="17"/>
  <c r="E50" i="17" s="1"/>
  <c r="AG107" i="13"/>
  <c r="AE150" i="9"/>
  <c r="D63" i="17"/>
  <c r="E63" i="17" s="1"/>
  <c r="H150" i="9"/>
  <c r="AD107" i="14"/>
  <c r="I107" i="14"/>
  <c r="D58" i="17"/>
  <c r="Q107" i="13"/>
  <c r="A165" i="12"/>
  <c r="A165" i="9"/>
  <c r="B59" i="17"/>
  <c r="A165" i="4"/>
  <c r="AB107" i="15"/>
  <c r="G57" i="17"/>
  <c r="D158" i="4"/>
  <c r="G52" i="17" s="1"/>
  <c r="AF107" i="15"/>
  <c r="A165" i="8"/>
  <c r="R107" i="14"/>
  <c r="D124" i="12"/>
  <c r="O25" i="17" s="1"/>
  <c r="D134" i="12"/>
  <c r="O35" i="17"/>
  <c r="D171" i="5"/>
  <c r="H65" i="17"/>
  <c r="D33" i="17"/>
  <c r="E33" i="17" s="1"/>
  <c r="S107" i="15"/>
  <c r="AC107" i="13"/>
  <c r="M107" i="13"/>
  <c r="J107" i="14"/>
  <c r="Y107" i="13"/>
  <c r="I107" i="13"/>
  <c r="I107" i="15"/>
  <c r="A165" i="10"/>
  <c r="D171" i="8"/>
  <c r="K65" i="17"/>
  <c r="D171" i="6"/>
  <c r="I65" i="17" s="1"/>
  <c r="N60" i="17"/>
  <c r="D165" i="11"/>
  <c r="AH107" i="14"/>
  <c r="M150" i="8"/>
  <c r="AI150" i="4"/>
  <c r="O61" i="17"/>
  <c r="D61" i="17"/>
  <c r="F61" i="17" s="1"/>
  <c r="D151" i="15"/>
  <c r="R45" i="17" s="1"/>
  <c r="R48" i="17"/>
  <c r="AI107" i="15"/>
  <c r="V107" i="8"/>
  <c r="D124" i="8"/>
  <c r="K25" i="17"/>
  <c r="AU20" i="12"/>
  <c r="AW20" i="4"/>
  <c r="AU20" i="4"/>
  <c r="AZ15" i="12"/>
  <c r="AB143" i="11"/>
  <c r="N143" i="11"/>
  <c r="G150" i="4"/>
  <c r="A124" i="12"/>
  <c r="A124" i="4"/>
  <c r="BB16" i="4"/>
  <c r="AF107" i="4"/>
  <c r="D109" i="4"/>
  <c r="D171" i="4"/>
  <c r="G65" i="17"/>
  <c r="K150" i="4"/>
  <c r="U107" i="9"/>
  <c r="X107" i="8"/>
  <c r="I107" i="8"/>
  <c r="D158" i="5"/>
  <c r="H52" i="17"/>
  <c r="AB107" i="10"/>
  <c r="I107" i="6"/>
  <c r="S150" i="4"/>
  <c r="AZ15" i="4"/>
  <c r="N143" i="8"/>
  <c r="D151" i="4"/>
  <c r="A115" i="4"/>
  <c r="A115" i="12"/>
  <c r="AA150" i="4"/>
  <c r="AC107" i="11"/>
  <c r="W107" i="11"/>
  <c r="AF107" i="6"/>
  <c r="AE107" i="6"/>
  <c r="AW20" i="12"/>
  <c r="V107" i="11"/>
  <c r="X107" i="7"/>
  <c r="N107" i="7"/>
  <c r="E107" i="7"/>
  <c r="I107" i="5"/>
  <c r="G107" i="7"/>
  <c r="AB107" i="6"/>
  <c r="AE107" i="8"/>
  <c r="AA107" i="7"/>
  <c r="Q107" i="6"/>
  <c r="Q107" i="5"/>
  <c r="AF107" i="8"/>
  <c r="AA107" i="5"/>
  <c r="P107" i="7"/>
  <c r="H107" i="7"/>
  <c r="G107" i="6"/>
  <c r="AC107" i="5"/>
  <c r="AF107" i="12"/>
  <c r="K107" i="12"/>
  <c r="K107" i="9"/>
  <c r="W107" i="8"/>
  <c r="I107" i="7"/>
  <c r="M107" i="9"/>
  <c r="AG107" i="8"/>
  <c r="Y107" i="8"/>
  <c r="AC107" i="7"/>
  <c r="R107" i="7"/>
  <c r="P107" i="4"/>
  <c r="S107" i="12"/>
  <c r="L107" i="12"/>
  <c r="S107" i="7"/>
  <c r="U107" i="5"/>
  <c r="E107" i="5"/>
  <c r="E107" i="12"/>
  <c r="Z107" i="9"/>
  <c r="N107" i="8"/>
  <c r="M107" i="8"/>
  <c r="AE107" i="7"/>
  <c r="M107" i="12"/>
  <c r="AU16" i="4"/>
  <c r="AI107" i="8"/>
  <c r="AH107" i="6"/>
  <c r="W107" i="5"/>
  <c r="R107" i="4"/>
  <c r="AH107" i="7"/>
  <c r="T107" i="7"/>
  <c r="E107" i="9"/>
  <c r="Y107" i="6"/>
  <c r="O107" i="5"/>
  <c r="E8" i="11"/>
  <c r="F7" i="14"/>
  <c r="F6" i="14" s="1"/>
  <c r="E61" i="17"/>
  <c r="G10" i="17"/>
  <c r="N59" i="17"/>
  <c r="D150" i="11"/>
  <c r="N44" i="17" s="1"/>
  <c r="F33" i="17"/>
  <c r="E56" i="17"/>
  <c r="F56" i="17"/>
  <c r="E6" i="9"/>
  <c r="E8" i="9"/>
  <c r="G45" i="17"/>
  <c r="P45" i="17"/>
  <c r="D150" i="13"/>
  <c r="P44" i="17" s="1"/>
  <c r="D150" i="5"/>
  <c r="H44" i="17" s="1"/>
  <c r="C15" i="20"/>
  <c r="C53" i="20"/>
  <c r="C86" i="20"/>
  <c r="C38" i="20"/>
  <c r="C84" i="20"/>
  <c r="C56" i="20"/>
  <c r="B73" i="20"/>
  <c r="B68" i="20"/>
  <c r="C100" i="20"/>
  <c r="B92" i="20"/>
  <c r="C97" i="20"/>
  <c r="B52" i="20"/>
  <c r="C21" i="20"/>
  <c r="B77" i="20"/>
  <c r="C35" i="20"/>
  <c r="B56" i="20"/>
  <c r="B31" i="20"/>
  <c r="B64" i="20"/>
  <c r="D150" i="15"/>
  <c r="R44" i="17" s="1"/>
  <c r="G7" i="9"/>
  <c r="G6" i="9" s="1"/>
  <c r="F6" i="9"/>
  <c r="F8" i="9"/>
  <c r="G8" i="9"/>
  <c r="E21" i="23"/>
  <c r="D21" i="23"/>
  <c r="G21" i="23" s="1"/>
  <c r="AA143" i="15"/>
  <c r="P143" i="10"/>
  <c r="S143" i="5"/>
  <c r="O143" i="14"/>
  <c r="S143" i="15"/>
  <c r="AE143" i="11"/>
  <c r="Z143" i="7"/>
  <c r="G143" i="14"/>
  <c r="AH143" i="9"/>
  <c r="AH10" i="9" s="1"/>
  <c r="I143" i="14"/>
  <c r="AB143" i="9"/>
  <c r="J143" i="10"/>
  <c r="E143" i="14"/>
  <c r="Q23" i="1"/>
  <c r="O40" i="1"/>
  <c r="D3" i="16"/>
  <c r="K61" i="1"/>
  <c r="J61" i="1"/>
  <c r="AP8" i="7"/>
  <c r="AO8" i="7"/>
  <c r="AO8" i="10"/>
  <c r="AM8" i="10" s="1"/>
  <c r="AP8" i="10"/>
  <c r="AP8" i="13"/>
  <c r="AO8" i="12"/>
  <c r="AM8" i="12" s="1"/>
  <c r="AP8" i="12"/>
  <c r="AP8" i="4"/>
  <c r="AO8" i="4"/>
  <c r="I61" i="1"/>
  <c r="AM8" i="7"/>
  <c r="AK8" i="7"/>
  <c r="AK8" i="5"/>
  <c r="AK8" i="4"/>
  <c r="AK8" i="14"/>
  <c r="AK8" i="9"/>
  <c r="AK8" i="15"/>
  <c r="AK8" i="10"/>
  <c r="AK8" i="8"/>
  <c r="AK8" i="12"/>
  <c r="AK8" i="6"/>
  <c r="AP8" i="15" l="1"/>
  <c r="AO8" i="15"/>
  <c r="AM8" i="15" s="1"/>
  <c r="D148" i="5"/>
  <c r="AL8" i="12"/>
  <c r="AH143" i="14"/>
  <c r="AF143" i="14"/>
  <c r="AU19" i="10"/>
  <c r="AW19" i="10"/>
  <c r="BB20" i="8"/>
  <c r="AU19" i="8"/>
  <c r="AW19" i="8"/>
  <c r="AZ20" i="4"/>
  <c r="AU19" i="4"/>
  <c r="AW18" i="4"/>
  <c r="AW19" i="12"/>
  <c r="AU14" i="12"/>
  <c r="AC143" i="10"/>
  <c r="Z143" i="10"/>
  <c r="V143" i="9"/>
  <c r="H143" i="8"/>
  <c r="AD143" i="7"/>
  <c r="F143" i="7"/>
  <c r="I143" i="6"/>
  <c r="BB20" i="6"/>
  <c r="AZ20" i="8"/>
  <c r="AW15" i="5"/>
  <c r="AZ20" i="6"/>
  <c r="BB20" i="15"/>
  <c r="AU18" i="8"/>
  <c r="AW18" i="8"/>
  <c r="AW18" i="12"/>
  <c r="AP8" i="11"/>
  <c r="AL8" i="11" s="1"/>
  <c r="AW15" i="11"/>
  <c r="AZ20" i="15"/>
  <c r="BB20" i="10"/>
  <c r="BB17" i="8"/>
  <c r="AW17" i="4"/>
  <c r="AZ17" i="12"/>
  <c r="AU18" i="12"/>
  <c r="T143" i="7"/>
  <c r="T10" i="7" s="1"/>
  <c r="O143" i="7"/>
  <c r="L143" i="7"/>
  <c r="I143" i="7"/>
  <c r="AF143" i="6"/>
  <c r="BB20" i="12"/>
  <c r="BB20" i="5"/>
  <c r="AD143" i="14"/>
  <c r="D147" i="13"/>
  <c r="I143" i="15"/>
  <c r="G143" i="15"/>
  <c r="AZ20" i="10"/>
  <c r="AL8" i="7"/>
  <c r="AZ20" i="5"/>
  <c r="BB20" i="7"/>
  <c r="BB20" i="11"/>
  <c r="AB143" i="14"/>
  <c r="AB10" i="14" s="1"/>
  <c r="X143" i="14"/>
  <c r="T143" i="14"/>
  <c r="AH143" i="13"/>
  <c r="AB143" i="13"/>
  <c r="V143" i="13"/>
  <c r="T143" i="13"/>
  <c r="R143" i="13"/>
  <c r="P143" i="13"/>
  <c r="P10" i="13" s="1"/>
  <c r="N143" i="13"/>
  <c r="Z143" i="15"/>
  <c r="P143" i="15"/>
  <c r="N143" i="15"/>
  <c r="L143" i="15"/>
  <c r="F143" i="15"/>
  <c r="BB20" i="9"/>
  <c r="AZ20" i="7"/>
  <c r="AZ20" i="11"/>
  <c r="BB20" i="13"/>
  <c r="BB20" i="14"/>
  <c r="AZ20" i="9"/>
  <c r="AP8" i="8"/>
  <c r="AO8" i="8"/>
  <c r="AO8" i="5"/>
  <c r="AM8" i="5" s="1"/>
  <c r="AP8" i="5"/>
  <c r="AL8" i="5" s="1"/>
  <c r="AO8" i="9"/>
  <c r="AP8" i="9"/>
  <c r="AL8" i="9" s="1"/>
  <c r="AP8" i="6"/>
  <c r="AO8" i="6"/>
  <c r="AL8" i="6" s="1"/>
  <c r="AL8" i="13"/>
  <c r="AM8" i="13"/>
  <c r="BB16" i="11"/>
  <c r="AZ16" i="13"/>
  <c r="AZ14" i="13"/>
  <c r="AU15" i="14"/>
  <c r="AW15" i="14"/>
  <c r="V143" i="14"/>
  <c r="BB16" i="10"/>
  <c r="AW15" i="4"/>
  <c r="BB18" i="5"/>
  <c r="AU15" i="5"/>
  <c r="BB18" i="6"/>
  <c r="BB17" i="7"/>
  <c r="AW15" i="7"/>
  <c r="AZ16" i="11"/>
  <c r="AU15" i="11"/>
  <c r="BB18" i="14"/>
  <c r="BB16" i="14"/>
  <c r="BB14" i="14"/>
  <c r="AZ19" i="15"/>
  <c r="AZ18" i="9"/>
  <c r="BB16" i="9"/>
  <c r="AU15" i="9"/>
  <c r="AZ16" i="10"/>
  <c r="AU15" i="10"/>
  <c r="AZ17" i="8"/>
  <c r="BB19" i="4"/>
  <c r="R143" i="5"/>
  <c r="M143" i="5"/>
  <c r="AG143" i="4"/>
  <c r="X143" i="4"/>
  <c r="X10" i="4" s="1"/>
  <c r="O143" i="4"/>
  <c r="J143" i="4"/>
  <c r="AF143" i="12"/>
  <c r="AK8" i="11"/>
  <c r="AU15" i="12"/>
  <c r="AZ18" i="5"/>
  <c r="BB16" i="5"/>
  <c r="BB14" i="5"/>
  <c r="AZ18" i="6"/>
  <c r="BB16" i="6"/>
  <c r="AU15" i="6"/>
  <c r="AW15" i="6"/>
  <c r="AZ17" i="7"/>
  <c r="BB14" i="11"/>
  <c r="BB19" i="13"/>
  <c r="AW15" i="13"/>
  <c r="AZ18" i="14"/>
  <c r="AZ16" i="14"/>
  <c r="AZ14" i="14"/>
  <c r="BB17" i="15"/>
  <c r="AZ16" i="9"/>
  <c r="BB14" i="9"/>
  <c r="BB14" i="10"/>
  <c r="AZ19" i="4"/>
  <c r="BB18" i="4"/>
  <c r="BB14" i="4"/>
  <c r="AW17" i="12"/>
  <c r="H143" i="6"/>
  <c r="H10" i="6" s="1"/>
  <c r="AZ16" i="5"/>
  <c r="AZ14" i="5"/>
  <c r="AZ16" i="6"/>
  <c r="BB14" i="6"/>
  <c r="BB19" i="11"/>
  <c r="BB17" i="11"/>
  <c r="AZ14" i="11"/>
  <c r="AZ19" i="13"/>
  <c r="BB17" i="13"/>
  <c r="AZ17" i="15"/>
  <c r="AZ14" i="9"/>
  <c r="AW15" i="9"/>
  <c r="BB19" i="10"/>
  <c r="AZ14" i="10"/>
  <c r="AW15" i="8"/>
  <c r="AZ18" i="4"/>
  <c r="BB17" i="4"/>
  <c r="AZ14" i="4"/>
  <c r="F143" i="8"/>
  <c r="F10" i="8" s="1"/>
  <c r="Y143" i="7"/>
  <c r="Q143" i="7"/>
  <c r="Q10" i="7" s="1"/>
  <c r="AK8" i="13"/>
  <c r="BB16" i="12"/>
  <c r="AO8" i="14"/>
  <c r="AM8" i="14" s="1"/>
  <c r="BB19" i="5"/>
  <c r="AZ14" i="6"/>
  <c r="BB18" i="7"/>
  <c r="AZ19" i="11"/>
  <c r="AZ17" i="11"/>
  <c r="AZ17" i="13"/>
  <c r="BB19" i="9"/>
  <c r="AZ19" i="10"/>
  <c r="BB17" i="10"/>
  <c r="BB18" i="8"/>
  <c r="AU17" i="8"/>
  <c r="AU15" i="8"/>
  <c r="AW17" i="8"/>
  <c r="AZ17" i="4"/>
  <c r="S143" i="12"/>
  <c r="AZ19" i="12"/>
  <c r="BB14" i="12"/>
  <c r="AZ19" i="5"/>
  <c r="BB19" i="6"/>
  <c r="BB17" i="6"/>
  <c r="AZ18" i="7"/>
  <c r="AU15" i="7"/>
  <c r="BB19" i="14"/>
  <c r="BB17" i="14"/>
  <c r="BB18" i="15"/>
  <c r="AU15" i="15"/>
  <c r="AW15" i="15"/>
  <c r="AZ19" i="9"/>
  <c r="BB17" i="9"/>
  <c r="AZ17" i="10"/>
  <c r="AW15" i="10"/>
  <c r="AZ18" i="8"/>
  <c r="BB16" i="8"/>
  <c r="BB14" i="8"/>
  <c r="AU15" i="4"/>
  <c r="AA143" i="10"/>
  <c r="AA10" i="10" s="1"/>
  <c r="S143" i="10"/>
  <c r="J143" i="9"/>
  <c r="AI143" i="8"/>
  <c r="AF143" i="8"/>
  <c r="AF10" i="8" s="1"/>
  <c r="AZ16" i="4"/>
  <c r="AL8" i="10"/>
  <c r="AZ16" i="12"/>
  <c r="BB17" i="5"/>
  <c r="AZ19" i="6"/>
  <c r="AZ17" i="6"/>
  <c r="BB16" i="7"/>
  <c r="BB14" i="7"/>
  <c r="AU15" i="13"/>
  <c r="AZ17" i="14"/>
  <c r="BB16" i="15"/>
  <c r="BB14" i="15"/>
  <c r="AZ17" i="9"/>
  <c r="AZ14" i="8"/>
  <c r="D145" i="12"/>
  <c r="U143" i="14"/>
  <c r="U10" i="14" s="1"/>
  <c r="R143" i="14"/>
  <c r="P143" i="14"/>
  <c r="P10" i="14" s="1"/>
  <c r="N143" i="14"/>
  <c r="L143" i="14"/>
  <c r="L10" i="14" s="1"/>
  <c r="J143" i="14"/>
  <c r="H143" i="14"/>
  <c r="H10" i="14" s="1"/>
  <c r="F143" i="14"/>
  <c r="AG143" i="13"/>
  <c r="AG10" i="13" s="1"/>
  <c r="Z143" i="13"/>
  <c r="X143" i="13"/>
  <c r="X10" i="13" s="1"/>
  <c r="AG143" i="9"/>
  <c r="AG10" i="9" s="1"/>
  <c r="Q143" i="8"/>
  <c r="Q10" i="8" s="1"/>
  <c r="AA143" i="7"/>
  <c r="E8" i="14"/>
  <c r="AE143" i="14"/>
  <c r="AA143" i="14"/>
  <c r="AA10" i="14" s="1"/>
  <c r="Y143" i="14"/>
  <c r="W143" i="14"/>
  <c r="T143" i="5"/>
  <c r="T10" i="5" s="1"/>
  <c r="O143" i="5"/>
  <c r="O10" i="5" s="1"/>
  <c r="D147" i="5"/>
  <c r="G143" i="5"/>
  <c r="G10" i="5" s="1"/>
  <c r="AI143" i="4"/>
  <c r="AD143" i="4"/>
  <c r="AD10" i="4" s="1"/>
  <c r="AB143" i="4"/>
  <c r="Z143" i="4"/>
  <c r="T143" i="4"/>
  <c r="T10" i="4" s="1"/>
  <c r="Q143" i="4"/>
  <c r="Q10" i="4" s="1"/>
  <c r="L143" i="4"/>
  <c r="I143" i="4"/>
  <c r="I10" i="4" s="1"/>
  <c r="AH143" i="12"/>
  <c r="AE143" i="12"/>
  <c r="J143" i="15"/>
  <c r="H143" i="15"/>
  <c r="O143" i="6"/>
  <c r="O10" i="6" s="1"/>
  <c r="M143" i="6"/>
  <c r="M10" i="6" s="1"/>
  <c r="J143" i="6"/>
  <c r="G143" i="6"/>
  <c r="G10" i="6" s="1"/>
  <c r="D147" i="6"/>
  <c r="AF143" i="5"/>
  <c r="AF10" i="5" s="1"/>
  <c r="AC143" i="5"/>
  <c r="AA143" i="5"/>
  <c r="X143" i="5"/>
  <c r="X10" i="5" s="1"/>
  <c r="U143" i="5"/>
  <c r="U10" i="5" s="1"/>
  <c r="F7" i="11"/>
  <c r="R143" i="7"/>
  <c r="G143" i="7"/>
  <c r="AD143" i="6"/>
  <c r="AD10" i="6" s="1"/>
  <c r="AC143" i="6"/>
  <c r="AA143" i="6"/>
  <c r="Z143" i="6"/>
  <c r="Z10" i="6" s="1"/>
  <c r="U143" i="6"/>
  <c r="U10" i="6" s="1"/>
  <c r="S143" i="6"/>
  <c r="R143" i="6"/>
  <c r="R10" i="6" s="1"/>
  <c r="AC143" i="12"/>
  <c r="F8" i="14"/>
  <c r="W143" i="15"/>
  <c r="E143" i="10"/>
  <c r="M143" i="9"/>
  <c r="M10" i="9" s="1"/>
  <c r="L143" i="9"/>
  <c r="L10" i="9" s="1"/>
  <c r="G143" i="9"/>
  <c r="E143" i="9"/>
  <c r="E10" i="9" s="1"/>
  <c r="AG143" i="8"/>
  <c r="AD143" i="8"/>
  <c r="AD10" i="8" s="1"/>
  <c r="Z143" i="8"/>
  <c r="X143" i="8"/>
  <c r="U143" i="8"/>
  <c r="U10" i="8" s="1"/>
  <c r="S143" i="8"/>
  <c r="S10" i="8" s="1"/>
  <c r="M143" i="8"/>
  <c r="L143" i="8"/>
  <c r="L10" i="8" s="1"/>
  <c r="J143" i="8"/>
  <c r="AF143" i="7"/>
  <c r="AF10" i="7" s="1"/>
  <c r="AE143" i="7"/>
  <c r="AB143" i="7"/>
  <c r="AB10" i="7" s="1"/>
  <c r="W143" i="13"/>
  <c r="W10" i="13" s="1"/>
  <c r="Z143" i="9"/>
  <c r="Z10" i="9" s="1"/>
  <c r="W143" i="9"/>
  <c r="U143" i="9"/>
  <c r="U10" i="9" s="1"/>
  <c r="R143" i="9"/>
  <c r="O143" i="9"/>
  <c r="O10" i="9" s="1"/>
  <c r="U143" i="13"/>
  <c r="S143" i="13"/>
  <c r="S10" i="13" s="1"/>
  <c r="O143" i="13"/>
  <c r="O10" i="13" s="1"/>
  <c r="D145" i="13"/>
  <c r="I143" i="13"/>
  <c r="G143" i="13"/>
  <c r="G10" i="13" s="1"/>
  <c r="E143" i="13"/>
  <c r="AD143" i="15"/>
  <c r="AB143" i="15"/>
  <c r="X143" i="15"/>
  <c r="D147" i="15"/>
  <c r="T143" i="15"/>
  <c r="T10" i="15" s="1"/>
  <c r="R143" i="15"/>
  <c r="O143" i="15"/>
  <c r="O10" i="15" s="1"/>
  <c r="M143" i="15"/>
  <c r="K143" i="15"/>
  <c r="K10" i="15" s="1"/>
  <c r="D145" i="15"/>
  <c r="AI143" i="11"/>
  <c r="X143" i="11"/>
  <c r="R143" i="11"/>
  <c r="R10" i="11" s="1"/>
  <c r="P143" i="11"/>
  <c r="M143" i="11"/>
  <c r="M10" i="11" s="1"/>
  <c r="H143" i="11"/>
  <c r="E143" i="11"/>
  <c r="E10" i="11" s="1"/>
  <c r="AE143" i="10"/>
  <c r="Y143" i="10"/>
  <c r="W143" i="10"/>
  <c r="W10" i="10" s="1"/>
  <c r="V143" i="10"/>
  <c r="T143" i="10"/>
  <c r="D148" i="10"/>
  <c r="N143" i="10"/>
  <c r="L143" i="10"/>
  <c r="L10" i="10" s="1"/>
  <c r="I143" i="10"/>
  <c r="F143" i="10"/>
  <c r="F10" i="10" s="1"/>
  <c r="AI143" i="9"/>
  <c r="AI10" i="9" s="1"/>
  <c r="B67" i="22"/>
  <c r="X27" i="24"/>
  <c r="X22" i="24"/>
  <c r="E6" i="12"/>
  <c r="F7" i="12"/>
  <c r="G7" i="12" s="1"/>
  <c r="E8" i="12"/>
  <c r="P41" i="1"/>
  <c r="A7" i="8"/>
  <c r="E7" i="8" s="1"/>
  <c r="E6" i="8" s="1"/>
  <c r="A7" i="4"/>
  <c r="E7" i="4" s="1"/>
  <c r="A7" i="5"/>
  <c r="E7" i="5" s="1"/>
  <c r="V2" i="24"/>
  <c r="W2" i="24" s="1"/>
  <c r="W4" i="24" s="1"/>
  <c r="A7" i="7"/>
  <c r="E7" i="7" s="1"/>
  <c r="F7" i="7" s="1"/>
  <c r="D145" i="8"/>
  <c r="D145" i="4"/>
  <c r="F7" i="15"/>
  <c r="F6" i="15" s="1"/>
  <c r="E143" i="15"/>
  <c r="E10" i="15" s="1"/>
  <c r="O143" i="10"/>
  <c r="O10" i="10" s="1"/>
  <c r="AC143" i="14"/>
  <c r="D145" i="14"/>
  <c r="AC143" i="13"/>
  <c r="K143" i="13"/>
  <c r="K10" i="13" s="1"/>
  <c r="AF143" i="11"/>
  <c r="Q143" i="10"/>
  <c r="Q10" i="10" s="1"/>
  <c r="D147" i="10"/>
  <c r="AA143" i="8"/>
  <c r="AA10" i="8" s="1"/>
  <c r="R143" i="8"/>
  <c r="AC143" i="7"/>
  <c r="AC10" i="7" s="1"/>
  <c r="X143" i="6"/>
  <c r="G143" i="4"/>
  <c r="G10" i="4" s="1"/>
  <c r="E6" i="15"/>
  <c r="J143" i="5"/>
  <c r="D148" i="14"/>
  <c r="AH143" i="15"/>
  <c r="AH10" i="15" s="1"/>
  <c r="D146" i="10"/>
  <c r="AF143" i="9"/>
  <c r="AI143" i="6"/>
  <c r="P143" i="6"/>
  <c r="P10" i="6" s="1"/>
  <c r="E143" i="6"/>
  <c r="E10" i="6" s="1"/>
  <c r="B17" i="22"/>
  <c r="I17" i="22" s="1"/>
  <c r="J17" i="22" s="1"/>
  <c r="D147" i="8"/>
  <c r="D146" i="7"/>
  <c r="D146" i="14"/>
  <c r="D148" i="11"/>
  <c r="AE143" i="13"/>
  <c r="D146" i="15"/>
  <c r="AD143" i="11"/>
  <c r="AD10" i="11" s="1"/>
  <c r="X143" i="9"/>
  <c r="X10" i="9" s="1"/>
  <c r="P143" i="9"/>
  <c r="P10" i="9" s="1"/>
  <c r="F143" i="9"/>
  <c r="Y143" i="8"/>
  <c r="Y10" i="8" s="1"/>
  <c r="E143" i="8"/>
  <c r="E10" i="8" s="1"/>
  <c r="AG143" i="6"/>
  <c r="R143" i="4"/>
  <c r="R10" i="4" s="1"/>
  <c r="D147" i="14"/>
  <c r="AB18" i="22"/>
  <c r="B18" i="22" s="1"/>
  <c r="U143" i="15"/>
  <c r="U10" i="15" s="1"/>
  <c r="AG143" i="11"/>
  <c r="I143" i="11"/>
  <c r="I10" i="11" s="1"/>
  <c r="D146" i="11"/>
  <c r="AD143" i="10"/>
  <c r="R143" i="10"/>
  <c r="U143" i="7"/>
  <c r="M143" i="7"/>
  <c r="M10" i="7" s="1"/>
  <c r="N143" i="6"/>
  <c r="N10" i="6" s="1"/>
  <c r="D146" i="5"/>
  <c r="U143" i="12"/>
  <c r="U10" i="12" s="1"/>
  <c r="M143" i="12"/>
  <c r="M10" i="12" s="1"/>
  <c r="AI17" i="22"/>
  <c r="AJ17" i="22" s="1"/>
  <c r="V143" i="15"/>
  <c r="V10" i="15" s="1"/>
  <c r="M143" i="13"/>
  <c r="U143" i="10"/>
  <c r="U10" i="10" s="1"/>
  <c r="G10" i="10"/>
  <c r="X143" i="7"/>
  <c r="Y143" i="6"/>
  <c r="Y10" i="6" s="1"/>
  <c r="AH143" i="4"/>
  <c r="H143" i="4"/>
  <c r="H143" i="12"/>
  <c r="H10" i="12" s="1"/>
  <c r="D146" i="4"/>
  <c r="D147" i="11"/>
  <c r="Z143" i="14"/>
  <c r="Z10" i="14" s="1"/>
  <c r="J143" i="11"/>
  <c r="G143" i="11"/>
  <c r="G10" i="11" s="1"/>
  <c r="D145" i="10"/>
  <c r="Y143" i="9"/>
  <c r="N143" i="9"/>
  <c r="N10" i="9" s="1"/>
  <c r="G143" i="8"/>
  <c r="AH143" i="6"/>
  <c r="AH10" i="6" s="1"/>
  <c r="S143" i="4"/>
  <c r="S10" i="4" s="1"/>
  <c r="I143" i="12"/>
  <c r="H7" i="9"/>
  <c r="M10" i="4"/>
  <c r="AG143" i="14"/>
  <c r="AG10" i="14" s="1"/>
  <c r="Q143" i="13"/>
  <c r="Q10" i="13" s="1"/>
  <c r="AF143" i="15"/>
  <c r="AF10" i="15" s="1"/>
  <c r="U143" i="11"/>
  <c r="U10" i="11" s="1"/>
  <c r="W143" i="7"/>
  <c r="AE10" i="6"/>
  <c r="AF10" i="12"/>
  <c r="AG10" i="12"/>
  <c r="I10" i="8"/>
  <c r="I10" i="7"/>
  <c r="F6" i="12"/>
  <c r="F8" i="12"/>
  <c r="AM8" i="11"/>
  <c r="AL8" i="8"/>
  <c r="AM8" i="8"/>
  <c r="F6" i="7"/>
  <c r="G7" i="7"/>
  <c r="F8" i="7"/>
  <c r="I21" i="23"/>
  <c r="J21" i="23"/>
  <c r="N22" i="1"/>
  <c r="O22" i="1" s="1"/>
  <c r="N24" i="1"/>
  <c r="F7" i="13"/>
  <c r="E8" i="13"/>
  <c r="E6" i="13"/>
  <c r="D22" i="23"/>
  <c r="E8" i="7"/>
  <c r="E6" i="7"/>
  <c r="AL8" i="4"/>
  <c r="AM8" i="4"/>
  <c r="AL8" i="15"/>
  <c r="AM8" i="9"/>
  <c r="B75" i="20"/>
  <c r="B30" i="20"/>
  <c r="B15" i="20"/>
  <c r="E29" i="17"/>
  <c r="F29" i="17"/>
  <c r="E17" i="22"/>
  <c r="B47" i="20"/>
  <c r="B25" i="20"/>
  <c r="C67" i="20"/>
  <c r="E6" i="10"/>
  <c r="E8" i="10"/>
  <c r="F7" i="10"/>
  <c r="E40" i="17"/>
  <c r="F40" i="17"/>
  <c r="E36" i="17"/>
  <c r="F36" i="17"/>
  <c r="D31" i="17"/>
  <c r="E27" i="17"/>
  <c r="F27" i="17"/>
  <c r="C36" i="20"/>
  <c r="C77" i="20"/>
  <c r="B16" i="20"/>
  <c r="C88" i="20"/>
  <c r="B86" i="20"/>
  <c r="C101" i="20"/>
  <c r="E58" i="17"/>
  <c r="F58" i="17"/>
  <c r="B17" i="20"/>
  <c r="C29" i="20"/>
  <c r="C81" i="20"/>
  <c r="F8" i="15"/>
  <c r="G7" i="15"/>
  <c r="B37" i="20"/>
  <c r="B38" i="20"/>
  <c r="B66" i="20"/>
  <c r="C31" i="20"/>
  <c r="C55" i="20"/>
  <c r="F46" i="17"/>
  <c r="E46" i="17"/>
  <c r="B94" i="20"/>
  <c r="C39" i="20"/>
  <c r="B55" i="20"/>
  <c r="B48" i="20"/>
  <c r="C93" i="20"/>
  <c r="B74" i="20"/>
  <c r="B57" i="20"/>
  <c r="B58" i="20"/>
  <c r="B89" i="20"/>
  <c r="C40" i="20"/>
  <c r="B100" i="20"/>
  <c r="C25" i="20"/>
  <c r="B36" i="20"/>
  <c r="C54" i="20"/>
  <c r="C90" i="20"/>
  <c r="B50" i="20"/>
  <c r="C61" i="20"/>
  <c r="C73" i="20"/>
  <c r="C98" i="20"/>
  <c r="C23" i="20"/>
  <c r="B22" i="20"/>
  <c r="B84" i="20"/>
  <c r="C89" i="20"/>
  <c r="C79" i="20"/>
  <c r="B80" i="20"/>
  <c r="C64" i="20"/>
  <c r="C51" i="20"/>
  <c r="C42" i="20"/>
  <c r="B45" i="20"/>
  <c r="C50" i="20"/>
  <c r="C87" i="20"/>
  <c r="B85" i="20"/>
  <c r="B101" i="20"/>
  <c r="B99" i="20"/>
  <c r="C75" i="20"/>
  <c r="B61" i="20"/>
  <c r="C41" i="20"/>
  <c r="B28" i="20"/>
  <c r="B14" i="20"/>
  <c r="B59" i="20"/>
  <c r="C58" i="20"/>
  <c r="B76" i="20"/>
  <c r="B67" i="20"/>
  <c r="C24" i="20"/>
  <c r="B97" i="20"/>
  <c r="C48" i="20"/>
  <c r="C68" i="20"/>
  <c r="B42" i="20"/>
  <c r="B44" i="20"/>
  <c r="C71" i="20"/>
  <c r="B87" i="20"/>
  <c r="B20" i="20"/>
  <c r="C45" i="20"/>
  <c r="C65" i="20"/>
  <c r="B29" i="20"/>
  <c r="B95" i="20"/>
  <c r="B35" i="20"/>
  <c r="C47" i="20"/>
  <c r="B32" i="20"/>
  <c r="C46" i="20"/>
  <c r="B43" i="20"/>
  <c r="B83" i="20"/>
  <c r="B26" i="20"/>
  <c r="C33" i="20"/>
  <c r="B71" i="20"/>
  <c r="C18" i="20"/>
  <c r="B40" i="20"/>
  <c r="B41" i="20"/>
  <c r="C76" i="20"/>
  <c r="C57" i="20"/>
  <c r="C80" i="20"/>
  <c r="C96" i="20"/>
  <c r="B98" i="20"/>
  <c r="B81" i="20"/>
  <c r="B93" i="20"/>
  <c r="C99" i="20"/>
  <c r="C92" i="20"/>
  <c r="C83" i="20"/>
  <c r="C66" i="20"/>
  <c r="B49" i="20"/>
  <c r="C69" i="20"/>
  <c r="C17" i="20"/>
  <c r="C85" i="20"/>
  <c r="B82" i="20"/>
  <c r="C28" i="20"/>
  <c r="C74" i="20"/>
  <c r="C30" i="20"/>
  <c r="C20" i="20"/>
  <c r="B70" i="20"/>
  <c r="C60" i="20"/>
  <c r="C26" i="20"/>
  <c r="B19" i="20"/>
  <c r="B78" i="20"/>
  <c r="C44" i="20"/>
  <c r="C82" i="20"/>
  <c r="C91" i="20"/>
  <c r="C63" i="20"/>
  <c r="B33" i="20"/>
  <c r="C95" i="20"/>
  <c r="B79" i="20"/>
  <c r="B88" i="20"/>
  <c r="C59" i="20"/>
  <c r="B18" i="20"/>
  <c r="B63" i="20"/>
  <c r="C94" i="20"/>
  <c r="C27" i="20"/>
  <c r="B91" i="20"/>
  <c r="C19" i="20"/>
  <c r="B27" i="20"/>
  <c r="B51" i="20"/>
  <c r="C70" i="20"/>
  <c r="C78" i="20"/>
  <c r="B54" i="20"/>
  <c r="C32" i="20"/>
  <c r="B69" i="20"/>
  <c r="B90" i="20"/>
  <c r="C52" i="20"/>
  <c r="C14" i="20"/>
  <c r="B39" i="20"/>
  <c r="B53" i="20"/>
  <c r="B96" i="20"/>
  <c r="B65" i="20"/>
  <c r="B24" i="20"/>
  <c r="C43" i="20"/>
  <c r="C72" i="20"/>
  <c r="B23" i="20"/>
  <c r="B60" i="20"/>
  <c r="C37" i="20"/>
  <c r="B62" i="20"/>
  <c r="C34" i="20"/>
  <c r="C62" i="20"/>
  <c r="B72" i="20"/>
  <c r="C49" i="20"/>
  <c r="B21" i="20"/>
  <c r="B34" i="20"/>
  <c r="C16" i="20"/>
  <c r="C22" i="20"/>
  <c r="F62" i="17"/>
  <c r="E62" i="17"/>
  <c r="B23" i="1"/>
  <c r="D13" i="1"/>
  <c r="F20" i="17"/>
  <c r="E20" i="17"/>
  <c r="E15" i="17"/>
  <c r="F15" i="17"/>
  <c r="F11" i="17"/>
  <c r="E11" i="17"/>
  <c r="D136" i="15"/>
  <c r="R37" i="17" s="1"/>
  <c r="F107" i="14"/>
  <c r="D136" i="14"/>
  <c r="Q37" i="17" s="1"/>
  <c r="E7" i="24"/>
  <c r="B7" i="24"/>
  <c r="J52" i="17"/>
  <c r="D150" i="7"/>
  <c r="J44" i="17" s="1"/>
  <c r="F63" i="17"/>
  <c r="K23" i="20"/>
  <c r="K58" i="20"/>
  <c r="K39" i="20"/>
  <c r="K90" i="20"/>
  <c r="K32" i="20"/>
  <c r="K87" i="20"/>
  <c r="K98" i="20"/>
  <c r="K51" i="20"/>
  <c r="K85" i="20"/>
  <c r="K55" i="20"/>
  <c r="K82" i="20"/>
  <c r="K13" i="20"/>
  <c r="K86" i="20"/>
  <c r="K47" i="20"/>
  <c r="K66" i="20"/>
  <c r="K78" i="20"/>
  <c r="K46" i="20"/>
  <c r="K92" i="20"/>
  <c r="K96" i="20"/>
  <c r="K14" i="20"/>
  <c r="K81" i="20"/>
  <c r="K43" i="20"/>
  <c r="K64" i="20"/>
  <c r="K27" i="20"/>
  <c r="K83" i="20"/>
  <c r="K101" i="20"/>
  <c r="K93" i="20"/>
  <c r="K18" i="20"/>
  <c r="K69" i="20"/>
  <c r="K56" i="20"/>
  <c r="K99" i="20"/>
  <c r="K67" i="20"/>
  <c r="K75" i="20"/>
  <c r="K94" i="20"/>
  <c r="K22" i="20"/>
  <c r="K59" i="20"/>
  <c r="K40" i="20"/>
  <c r="K91" i="20"/>
  <c r="K33" i="20"/>
  <c r="K50" i="20"/>
  <c r="K63" i="20"/>
  <c r="K49" i="20"/>
  <c r="K62" i="20"/>
  <c r="K24" i="20"/>
  <c r="K48" i="20"/>
  <c r="K60" i="20"/>
  <c r="K54" i="20"/>
  <c r="K38" i="20"/>
  <c r="K45" i="20"/>
  <c r="K89" i="20"/>
  <c r="K53" i="20"/>
  <c r="K35" i="20"/>
  <c r="K44" i="20"/>
  <c r="K52" i="20"/>
  <c r="K34" i="20"/>
  <c r="K41" i="20"/>
  <c r="K70" i="20"/>
  <c r="K97" i="20"/>
  <c r="K36" i="20"/>
  <c r="K15" i="20"/>
  <c r="K88" i="20"/>
  <c r="K29" i="20"/>
  <c r="K16" i="20"/>
  <c r="K80" i="20"/>
  <c r="K25" i="20"/>
  <c r="K31" i="20"/>
  <c r="K76" i="20"/>
  <c r="K17" i="20"/>
  <c r="K102" i="20"/>
  <c r="K19" i="20"/>
  <c r="K73" i="20"/>
  <c r="K71" i="20"/>
  <c r="K37" i="20"/>
  <c r="K26" i="20"/>
  <c r="J15" i="20"/>
  <c r="J65" i="20"/>
  <c r="J87" i="20"/>
  <c r="J99" i="20"/>
  <c r="J40" i="20"/>
  <c r="J47" i="20"/>
  <c r="J71" i="20"/>
  <c r="J69" i="20"/>
  <c r="J50" i="20"/>
  <c r="J58" i="20"/>
  <c r="J25" i="20"/>
  <c r="J55" i="20"/>
  <c r="J36" i="20"/>
  <c r="J35" i="20"/>
  <c r="J62" i="20"/>
  <c r="J29" i="20"/>
  <c r="J41" i="20"/>
  <c r="J18" i="20"/>
  <c r="J80" i="20"/>
  <c r="J56" i="20"/>
  <c r="J32" i="20"/>
  <c r="J27" i="20"/>
  <c r="J14" i="20"/>
  <c r="J75" i="20"/>
  <c r="J83" i="20"/>
  <c r="J67" i="20"/>
  <c r="J17" i="20"/>
  <c r="J85" i="20"/>
  <c r="J52" i="20"/>
  <c r="J13" i="20"/>
  <c r="J86" i="20"/>
  <c r="J93" i="20"/>
  <c r="J73" i="20"/>
  <c r="J22" i="20"/>
  <c r="J91" i="20"/>
  <c r="J84" i="20"/>
  <c r="J76" i="20"/>
  <c r="J74" i="20"/>
  <c r="J81" i="20"/>
  <c r="J60" i="20"/>
  <c r="J94" i="20"/>
  <c r="J51" i="20"/>
  <c r="J96" i="20"/>
  <c r="J21" i="20"/>
  <c r="J28" i="20"/>
  <c r="J89" i="20"/>
  <c r="J38" i="20"/>
  <c r="J59" i="20"/>
  <c r="J66" i="20"/>
  <c r="J19" i="20"/>
  <c r="J31" i="20"/>
  <c r="J54" i="20"/>
  <c r="J39" i="20"/>
  <c r="J49" i="20"/>
  <c r="J57" i="20"/>
  <c r="J63" i="20"/>
  <c r="J61" i="20"/>
  <c r="J68" i="20"/>
  <c r="J43" i="20"/>
  <c r="J100" i="20"/>
  <c r="J90" i="20"/>
  <c r="J48" i="20"/>
  <c r="J70" i="20"/>
  <c r="J37" i="20"/>
  <c r="J33" i="20"/>
  <c r="J102" i="20"/>
  <c r="J42" i="20"/>
  <c r="J97" i="20"/>
  <c r="J46" i="20"/>
  <c r="J20" i="20"/>
  <c r="J79" i="20"/>
  <c r="J26" i="20"/>
  <c r="J95" i="20"/>
  <c r="J64" i="20"/>
  <c r="J53" i="20"/>
  <c r="J92" i="20"/>
  <c r="I150" i="5"/>
  <c r="F50" i="17"/>
  <c r="K84" i="20"/>
  <c r="A8" i="24"/>
  <c r="J101" i="20"/>
  <c r="U89" i="20"/>
  <c r="F42" i="17"/>
  <c r="H7" i="24"/>
  <c r="T89" i="20"/>
  <c r="G7" i="14"/>
  <c r="P10" i="17"/>
  <c r="D107" i="13"/>
  <c r="J24" i="20"/>
  <c r="AD66" i="20"/>
  <c r="R89" i="20"/>
  <c r="S89" i="20"/>
  <c r="X9" i="24"/>
  <c r="W11" i="24"/>
  <c r="X17" i="24"/>
  <c r="K42" i="20"/>
  <c r="J16" i="20"/>
  <c r="D131" i="14"/>
  <c r="Q32" i="17" s="1"/>
  <c r="AE59" i="20"/>
  <c r="AD89" i="20"/>
  <c r="S150" i="5"/>
  <c r="K150" i="13"/>
  <c r="E38" i="17"/>
  <c r="F38" i="17"/>
  <c r="D158" i="6"/>
  <c r="I53" i="17"/>
  <c r="D53" i="17" s="1"/>
  <c r="AC150" i="5"/>
  <c r="D131" i="12"/>
  <c r="O32" i="17" s="1"/>
  <c r="AC107" i="12"/>
  <c r="A7" i="6"/>
  <c r="E7" i="6" s="1"/>
  <c r="A1" i="23"/>
  <c r="A5" i="23" s="1"/>
  <c r="A7" i="23" s="1"/>
  <c r="F1" i="2"/>
  <c r="Q150" i="6"/>
  <c r="Z10" i="4"/>
  <c r="Q60" i="17"/>
  <c r="D165" i="14"/>
  <c r="M51" i="17"/>
  <c r="D51" i="17" s="1"/>
  <c r="D151" i="10"/>
  <c r="E6" i="5"/>
  <c r="D41" i="1"/>
  <c r="D57" i="17"/>
  <c r="H10" i="10"/>
  <c r="E66" i="17"/>
  <c r="F66" i="17"/>
  <c r="D171" i="10"/>
  <c r="M65" i="17" s="1"/>
  <c r="D165" i="4"/>
  <c r="G60" i="17"/>
  <c r="I150" i="7"/>
  <c r="D148" i="15"/>
  <c r="Q150" i="9"/>
  <c r="AE150" i="6"/>
  <c r="F22" i="17"/>
  <c r="W89" i="20"/>
  <c r="L107" i="15"/>
  <c r="D115" i="15"/>
  <c r="F48" i="20"/>
  <c r="Q84" i="20"/>
  <c r="Q71" i="20"/>
  <c r="N70" i="20"/>
  <c r="N64" i="20"/>
  <c r="N58" i="20"/>
  <c r="N54" i="20"/>
  <c r="I42" i="20"/>
  <c r="X89" i="20"/>
  <c r="N20" i="20"/>
  <c r="L32" i="20"/>
  <c r="L37" i="20"/>
  <c r="L62" i="20"/>
  <c r="L72" i="20"/>
  <c r="L40" i="20"/>
  <c r="L64" i="20"/>
  <c r="L82" i="20"/>
  <c r="E150" i="5"/>
  <c r="W150" i="6"/>
  <c r="M107" i="14"/>
  <c r="AE107" i="15"/>
  <c r="AE10" i="15" s="1"/>
  <c r="N107" i="14"/>
  <c r="D136" i="12"/>
  <c r="O37" i="17" s="1"/>
  <c r="F95" i="20"/>
  <c r="O101" i="20"/>
  <c r="I97" i="20"/>
  <c r="F80" i="20"/>
  <c r="Q74" i="20"/>
  <c r="Q53" i="20"/>
  <c r="Q46" i="20"/>
  <c r="F28" i="20"/>
  <c r="D28" i="20" s="1"/>
  <c r="E28" i="20" s="1"/>
  <c r="AI143" i="13"/>
  <c r="AI10" i="13" s="1"/>
  <c r="Y107" i="14"/>
  <c r="AB10" i="15"/>
  <c r="Q10" i="14"/>
  <c r="R10" i="13"/>
  <c r="Q88" i="20"/>
  <c r="Q79" i="20"/>
  <c r="Q47" i="20"/>
  <c r="N46" i="20"/>
  <c r="N40" i="20"/>
  <c r="Q34" i="20"/>
  <c r="I51" i="20"/>
  <c r="I52" i="20"/>
  <c r="I55" i="20"/>
  <c r="I74" i="20"/>
  <c r="I90" i="20"/>
  <c r="K150" i="6"/>
  <c r="W150" i="11"/>
  <c r="D148" i="13"/>
  <c r="D134" i="14"/>
  <c r="Q35" i="17" s="1"/>
  <c r="Z107" i="15"/>
  <c r="J107" i="15"/>
  <c r="J10" i="15" s="1"/>
  <c r="AE10" i="13"/>
  <c r="U150" i="9"/>
  <c r="D21" i="17"/>
  <c r="X107" i="15"/>
  <c r="X10" i="15" s="1"/>
  <c r="H107" i="15"/>
  <c r="H10" i="15" s="1"/>
  <c r="Y107" i="15"/>
  <c r="Y10" i="15" s="1"/>
  <c r="AD10" i="13"/>
  <c r="J16" i="17"/>
  <c r="D107" i="7"/>
  <c r="Q67" i="20"/>
  <c r="Q75" i="20"/>
  <c r="Q95" i="20"/>
  <c r="Q77" i="20"/>
  <c r="Q97" i="20"/>
  <c r="D146" i="13"/>
  <c r="X107" i="14"/>
  <c r="F107" i="13"/>
  <c r="M10" i="15"/>
  <c r="AD10" i="14"/>
  <c r="AD107" i="7"/>
  <c r="X10" i="7"/>
  <c r="D131" i="7"/>
  <c r="J32" i="17" s="1"/>
  <c r="O98" i="20"/>
  <c r="O93" i="20"/>
  <c r="H97" i="20"/>
  <c r="H54" i="20"/>
  <c r="H99" i="20"/>
  <c r="Q29" i="20"/>
  <c r="N26" i="20"/>
  <c r="I19" i="20"/>
  <c r="O20" i="20"/>
  <c r="Q15" i="20"/>
  <c r="F33" i="20"/>
  <c r="I88" i="20"/>
  <c r="L77" i="20"/>
  <c r="Q73" i="20"/>
  <c r="N68" i="20"/>
  <c r="N52" i="20"/>
  <c r="Q51" i="20"/>
  <c r="L44" i="20"/>
  <c r="L39" i="20"/>
  <c r="L33" i="20"/>
  <c r="U150" i="7"/>
  <c r="S150" i="13"/>
  <c r="K143" i="14"/>
  <c r="K10" i="14" s="1"/>
  <c r="D17" i="17"/>
  <c r="D118" i="14"/>
  <c r="U107" i="13"/>
  <c r="L10" i="15"/>
  <c r="AC10" i="14"/>
  <c r="D129" i="7"/>
  <c r="J30" i="17" s="1"/>
  <c r="H76" i="20"/>
  <c r="H52" i="20"/>
  <c r="N38" i="20"/>
  <c r="O30" i="20"/>
  <c r="Q57" i="20"/>
  <c r="Q81" i="20"/>
  <c r="N102" i="20"/>
  <c r="I18" i="20"/>
  <c r="O19" i="20"/>
  <c r="Q14" i="20"/>
  <c r="F34" i="20"/>
  <c r="Q100" i="20"/>
  <c r="Q91" i="20"/>
  <c r="Q86" i="20"/>
  <c r="F83" i="20"/>
  <c r="Q78" i="20"/>
  <c r="F77" i="20"/>
  <c r="L73" i="20"/>
  <c r="L68" i="20"/>
  <c r="Q66" i="20"/>
  <c r="Q61" i="20"/>
  <c r="L56" i="20"/>
  <c r="L51" i="20"/>
  <c r="Q45" i="20"/>
  <c r="I33" i="20"/>
  <c r="Q30" i="20"/>
  <c r="N25" i="20"/>
  <c r="O150" i="6"/>
  <c r="L143" i="13"/>
  <c r="L10" i="13" s="1"/>
  <c r="R10" i="8"/>
  <c r="F88" i="20"/>
  <c r="Q82" i="20"/>
  <c r="N76" i="20"/>
  <c r="I68" i="20"/>
  <c r="Q59" i="20"/>
  <c r="N45" i="20"/>
  <c r="Q43" i="20"/>
  <c r="Q38" i="20"/>
  <c r="W10" i="9"/>
  <c r="D124" i="9"/>
  <c r="O66" i="20"/>
  <c r="O28" i="20"/>
  <c r="O85" i="20"/>
  <c r="L47" i="17"/>
  <c r="D47" i="17" s="1"/>
  <c r="D151" i="9"/>
  <c r="R10" i="9"/>
  <c r="D131" i="9"/>
  <c r="L32" i="17" s="1"/>
  <c r="Q99" i="20"/>
  <c r="N16" i="20"/>
  <c r="N42" i="20"/>
  <c r="N83" i="20"/>
  <c r="N34" i="20"/>
  <c r="N101" i="20"/>
  <c r="F54" i="20"/>
  <c r="F46" i="20"/>
  <c r="F59" i="20"/>
  <c r="F79" i="20"/>
  <c r="F87" i="20"/>
  <c r="N150" i="6"/>
  <c r="AH150" i="7"/>
  <c r="O39" i="20"/>
  <c r="O91" i="20"/>
  <c r="O68" i="20"/>
  <c r="O79" i="20"/>
  <c r="H55" i="20"/>
  <c r="F36" i="20"/>
  <c r="F15" i="20"/>
  <c r="D15" i="20" s="1"/>
  <c r="E15" i="20" s="1"/>
  <c r="Q36" i="20"/>
  <c r="O62" i="20"/>
  <c r="N87" i="20"/>
  <c r="I14" i="20"/>
  <c r="O15" i="20"/>
  <c r="F40" i="20"/>
  <c r="N99" i="20"/>
  <c r="Q94" i="20"/>
  <c r="Q90" i="20"/>
  <c r="L85" i="20"/>
  <c r="I72" i="20"/>
  <c r="L67" i="20"/>
  <c r="I65" i="20"/>
  <c r="I59" i="20"/>
  <c r="I37" i="20"/>
  <c r="N29" i="20"/>
  <c r="L22" i="20"/>
  <c r="M88" i="20"/>
  <c r="M44" i="20"/>
  <c r="X150" i="6"/>
  <c r="S150" i="6"/>
  <c r="D171" i="9"/>
  <c r="L65" i="17" s="1"/>
  <c r="D65" i="17" s="1"/>
  <c r="L60" i="17"/>
  <c r="D24" i="17"/>
  <c r="O107" i="11"/>
  <c r="D109" i="11"/>
  <c r="O41" i="20"/>
  <c r="O89" i="20"/>
  <c r="O13" i="20"/>
  <c r="F47" i="20"/>
  <c r="Q102" i="20"/>
  <c r="I99" i="20"/>
  <c r="F85" i="20"/>
  <c r="N81" i="20"/>
  <c r="F72" i="20"/>
  <c r="Q70" i="20"/>
  <c r="Q64" i="20"/>
  <c r="Q58" i="20"/>
  <c r="Q54" i="20"/>
  <c r="N49" i="20"/>
  <c r="O36" i="20"/>
  <c r="Q28" i="20"/>
  <c r="F21" i="20"/>
  <c r="D21" i="20" s="1"/>
  <c r="E21" i="20" s="1"/>
  <c r="D13" i="17"/>
  <c r="AE10" i="14"/>
  <c r="AF10" i="13"/>
  <c r="D109" i="8"/>
  <c r="AF107" i="11"/>
  <c r="AF10" i="11" s="1"/>
  <c r="N10" i="11"/>
  <c r="V107" i="10"/>
  <c r="AB10" i="9"/>
  <c r="L107" i="8"/>
  <c r="D148" i="7"/>
  <c r="D145" i="5"/>
  <c r="D143" i="5" s="1"/>
  <c r="D109" i="12"/>
  <c r="AI10" i="15"/>
  <c r="W10" i="15"/>
  <c r="N10" i="14"/>
  <c r="AC10" i="13"/>
  <c r="Y150" i="8"/>
  <c r="AE107" i="9"/>
  <c r="AE10" i="9" s="1"/>
  <c r="AC10" i="9"/>
  <c r="P143" i="8"/>
  <c r="P10" i="8" s="1"/>
  <c r="D145" i="7"/>
  <c r="AH10" i="12"/>
  <c r="AA10" i="12"/>
  <c r="AB150" i="6"/>
  <c r="M150" i="6"/>
  <c r="M10" i="14"/>
  <c r="AU14" i="4"/>
  <c r="AW14" i="10"/>
  <c r="AU14" i="8"/>
  <c r="AW14" i="4"/>
  <c r="AW14" i="12"/>
  <c r="P107" i="11"/>
  <c r="D115" i="10"/>
  <c r="D148" i="9"/>
  <c r="AH143" i="7"/>
  <c r="AH10" i="7" s="1"/>
  <c r="S10" i="7"/>
  <c r="W107" i="6"/>
  <c r="Y143" i="4"/>
  <c r="Y10" i="4" s="1"/>
  <c r="D165" i="6"/>
  <c r="I59" i="17" s="1"/>
  <c r="AB10" i="13"/>
  <c r="D131" i="10"/>
  <c r="M32" i="17" s="1"/>
  <c r="D147" i="9"/>
  <c r="AE10" i="4"/>
  <c r="D134" i="4"/>
  <c r="G35" i="17" s="1"/>
  <c r="D124" i="4"/>
  <c r="G25" i="17" s="1"/>
  <c r="AG10" i="15"/>
  <c r="I10" i="15"/>
  <c r="M10" i="13"/>
  <c r="AC150" i="8"/>
  <c r="Q107" i="11"/>
  <c r="AC107" i="10"/>
  <c r="D134" i="8"/>
  <c r="K35" i="17" s="1"/>
  <c r="D148" i="8"/>
  <c r="D146" i="8"/>
  <c r="AB10" i="6"/>
  <c r="D148" i="6"/>
  <c r="D131" i="4"/>
  <c r="G32" i="17" s="1"/>
  <c r="D32" i="17" s="1"/>
  <c r="D118" i="4"/>
  <c r="G19" i="17" s="1"/>
  <c r="E10" i="4"/>
  <c r="G107" i="12"/>
  <c r="G10" i="12" s="1"/>
  <c r="D147" i="12"/>
  <c r="D48" i="17"/>
  <c r="E48" i="17" s="1"/>
  <c r="Y10" i="14"/>
  <c r="Z10" i="13"/>
  <c r="Z10" i="8"/>
  <c r="D146" i="6"/>
  <c r="D136" i="4"/>
  <c r="G37" i="17" s="1"/>
  <c r="N107" i="15"/>
  <c r="N10" i="15" s="1"/>
  <c r="G10" i="15"/>
  <c r="I10" i="14"/>
  <c r="L150" i="4"/>
  <c r="V10" i="11"/>
  <c r="AD107" i="10"/>
  <c r="AD10" i="10" s="1"/>
  <c r="T10" i="9"/>
  <c r="G107" i="5"/>
  <c r="D109" i="5"/>
  <c r="AD107" i="12"/>
  <c r="AD10" i="12" s="1"/>
  <c r="S10" i="15"/>
  <c r="W10" i="14"/>
  <c r="T143" i="11"/>
  <c r="T10" i="11" s="1"/>
  <c r="AG10" i="8"/>
  <c r="D118" i="8"/>
  <c r="K19" i="17" s="1"/>
  <c r="V107" i="7"/>
  <c r="V10" i="7" s="1"/>
  <c r="AI10" i="6"/>
  <c r="X107" i="6"/>
  <c r="X10" i="6" s="1"/>
  <c r="E143" i="5"/>
  <c r="E10" i="5" s="1"/>
  <c r="AB10" i="4"/>
  <c r="D115" i="4"/>
  <c r="G16" i="17" s="1"/>
  <c r="AD10" i="15"/>
  <c r="R10" i="15"/>
  <c r="G10" i="14"/>
  <c r="J10" i="13"/>
  <c r="AU14" i="10"/>
  <c r="P150" i="4"/>
  <c r="D129" i="8"/>
  <c r="K30" i="17" s="1"/>
  <c r="AG107" i="7"/>
  <c r="J10" i="7"/>
  <c r="D147" i="7"/>
  <c r="L107" i="4"/>
  <c r="L10" i="4" s="1"/>
  <c r="D148" i="12"/>
  <c r="AC10" i="15"/>
  <c r="F10" i="14"/>
  <c r="I10" i="13"/>
  <c r="AC10" i="11"/>
  <c r="P107" i="9"/>
  <c r="AA10" i="7"/>
  <c r="N10" i="5"/>
  <c r="D147" i="4"/>
  <c r="G100" i="20"/>
  <c r="G92" i="20"/>
  <c r="G81" i="20"/>
  <c r="G57" i="20"/>
  <c r="G49" i="20"/>
  <c r="G31" i="20"/>
  <c r="AH10" i="14"/>
  <c r="T10" i="14"/>
  <c r="V10" i="13"/>
  <c r="H10" i="13"/>
  <c r="D145" i="11"/>
  <c r="Y10" i="10"/>
  <c r="S10" i="10"/>
  <c r="J10" i="9"/>
  <c r="D145" i="6"/>
  <c r="Z10" i="5"/>
  <c r="P10" i="15"/>
  <c r="S10" i="14"/>
  <c r="U10" i="13"/>
  <c r="Z107" i="10"/>
  <c r="D145" i="9"/>
  <c r="K10" i="7"/>
  <c r="O107" i="6"/>
  <c r="D129" i="6"/>
  <c r="I30" i="17" s="1"/>
  <c r="AD143" i="5"/>
  <c r="AD10" i="5" s="1"/>
  <c r="D148" i="4"/>
  <c r="I10" i="12"/>
  <c r="D146" i="12"/>
  <c r="AA10" i="15"/>
  <c r="R10" i="14"/>
  <c r="AH10" i="13"/>
  <c r="F10" i="13"/>
  <c r="D134" i="6"/>
  <c r="I35" i="17" s="1"/>
  <c r="D124" i="6"/>
  <c r="I25" i="17" s="1"/>
  <c r="D118" i="12"/>
  <c r="O19" i="17" s="1"/>
  <c r="T150" i="6"/>
  <c r="Z10" i="15"/>
  <c r="AF10" i="14"/>
  <c r="T10" i="13"/>
  <c r="Z150" i="8"/>
  <c r="D146" i="9"/>
  <c r="O143" i="8"/>
  <c r="O10" i="8" s="1"/>
  <c r="D136" i="8"/>
  <c r="K37" i="17" s="1"/>
  <c r="D118" i="6"/>
  <c r="D129" i="12"/>
  <c r="O30" i="17" s="1"/>
  <c r="D115" i="12"/>
  <c r="O16" i="17" s="1"/>
  <c r="AB10" i="11"/>
  <c r="K10" i="10"/>
  <c r="K10" i="9"/>
  <c r="L10" i="6"/>
  <c r="S10" i="5"/>
  <c r="K10" i="4"/>
  <c r="Z10" i="12"/>
  <c r="O10" i="11"/>
  <c r="Z10" i="10"/>
  <c r="R10" i="10"/>
  <c r="AH10" i="8"/>
  <c r="AB10" i="8"/>
  <c r="L10" i="7"/>
  <c r="AC10" i="6"/>
  <c r="AG10" i="5"/>
  <c r="D71" i="16"/>
  <c r="W10" i="11"/>
  <c r="T10" i="8"/>
  <c r="J10" i="8"/>
  <c r="AD10" i="7"/>
  <c r="V10" i="6"/>
  <c r="F10" i="6"/>
  <c r="AA10" i="5"/>
  <c r="AF10" i="4"/>
  <c r="V10" i="12"/>
  <c r="N10" i="12"/>
  <c r="P10" i="11"/>
  <c r="AI10" i="8"/>
  <c r="N10" i="7"/>
  <c r="V10" i="5"/>
  <c r="U10" i="4"/>
  <c r="AB10" i="12"/>
  <c r="D46" i="16"/>
  <c r="H10" i="11"/>
  <c r="T10" i="10"/>
  <c r="M10" i="10"/>
  <c r="AD10" i="9"/>
  <c r="AC10" i="8"/>
  <c r="AE10" i="7"/>
  <c r="F10" i="7"/>
  <c r="AH10" i="5"/>
  <c r="O10" i="14"/>
  <c r="E10" i="13"/>
  <c r="AE10" i="11"/>
  <c r="X10" i="11"/>
  <c r="Q10" i="11"/>
  <c r="AB10" i="10"/>
  <c r="V10" i="9"/>
  <c r="F10" i="9"/>
  <c r="K10" i="8"/>
  <c r="U10" i="7"/>
  <c r="O10" i="7"/>
  <c r="W10" i="6"/>
  <c r="I10" i="6"/>
  <c r="AB10" i="5"/>
  <c r="P10" i="5"/>
  <c r="I10" i="5"/>
  <c r="AG10" i="4"/>
  <c r="AC10" i="12"/>
  <c r="W10" i="12"/>
  <c r="O10" i="12"/>
  <c r="F10" i="12"/>
  <c r="AE10" i="10"/>
  <c r="AC10" i="10"/>
  <c r="G10" i="9"/>
  <c r="G10" i="7"/>
  <c r="Q10" i="6"/>
  <c r="AC10" i="5"/>
  <c r="W10" i="5"/>
  <c r="N10" i="4"/>
  <c r="D17" i="16"/>
  <c r="Y10" i="11"/>
  <c r="J10" i="11"/>
  <c r="N10" i="10"/>
  <c r="V10" i="8"/>
  <c r="W10" i="7"/>
  <c r="J10" i="5"/>
  <c r="AC10" i="4"/>
  <c r="P10" i="12"/>
  <c r="K10" i="11"/>
  <c r="H10" i="9"/>
  <c r="M10" i="8"/>
  <c r="P10" i="7"/>
  <c r="J10" i="6"/>
  <c r="Q10" i="5"/>
  <c r="AH10" i="4"/>
  <c r="H10" i="4"/>
  <c r="AE10" i="12"/>
  <c r="X10" i="12"/>
  <c r="Q10" i="12"/>
  <c r="J10" i="12"/>
  <c r="AG10" i="11"/>
  <c r="Z10" i="11"/>
  <c r="S10" i="11"/>
  <c r="AF10" i="10"/>
  <c r="AF10" i="9"/>
  <c r="Y10" i="9"/>
  <c r="Q10" i="9"/>
  <c r="AG10" i="7"/>
  <c r="Y10" i="7"/>
  <c r="H10" i="7"/>
  <c r="AF10" i="6"/>
  <c r="K10" i="5"/>
  <c r="AI10" i="4"/>
  <c r="O10" i="4"/>
  <c r="R10" i="12"/>
  <c r="D78" i="16"/>
  <c r="E65" i="16"/>
  <c r="AH10" i="11"/>
  <c r="I10" i="9"/>
  <c r="AE10" i="8"/>
  <c r="W10" i="8"/>
  <c r="Z10" i="7"/>
  <c r="P10" i="4"/>
  <c r="K10" i="12"/>
  <c r="F10" i="15"/>
  <c r="X10" i="14"/>
  <c r="J10" i="14"/>
  <c r="AA10" i="13"/>
  <c r="N10" i="13"/>
  <c r="L10" i="11"/>
  <c r="I10" i="10"/>
  <c r="N10" i="8"/>
  <c r="S10" i="6"/>
  <c r="K10" i="6"/>
  <c r="AE10" i="5"/>
  <c r="R10" i="5"/>
  <c r="J10" i="4"/>
  <c r="Y10" i="12"/>
  <c r="S10" i="12"/>
  <c r="E69" i="16"/>
  <c r="AI10" i="11"/>
  <c r="AA10" i="11"/>
  <c r="J10" i="10"/>
  <c r="R10" i="7"/>
  <c r="AG10" i="6"/>
  <c r="Y10" i="5"/>
  <c r="L10" i="5"/>
  <c r="V10" i="14"/>
  <c r="Y10" i="13"/>
  <c r="X10" i="10"/>
  <c r="P10" i="10"/>
  <c r="AA10" i="9"/>
  <c r="S10" i="9"/>
  <c r="X10" i="8"/>
  <c r="G10" i="8"/>
  <c r="AA10" i="6"/>
  <c r="T10" i="6"/>
  <c r="M10" i="5"/>
  <c r="F10" i="5"/>
  <c r="T10" i="12"/>
  <c r="L10" i="12"/>
  <c r="E12" i="16"/>
  <c r="D95" i="16"/>
  <c r="D93" i="16"/>
  <c r="D43" i="16"/>
  <c r="D85" i="16"/>
  <c r="D12" i="16"/>
  <c r="D65" i="16"/>
  <c r="E52" i="16"/>
  <c r="D92" i="16"/>
  <c r="E43" i="16"/>
  <c r="E9" i="17"/>
  <c r="D8" i="18" s="1"/>
  <c r="D12" i="15"/>
  <c r="R8" i="17" s="1"/>
  <c r="E10" i="14"/>
  <c r="D12" i="14"/>
  <c r="Q8" i="17" s="1"/>
  <c r="D12" i="13"/>
  <c r="P8" i="17" s="1"/>
  <c r="P7" i="17" s="1"/>
  <c r="D12" i="12"/>
  <c r="O8" i="17" s="1"/>
  <c r="E10" i="12"/>
  <c r="F10" i="11"/>
  <c r="D12" i="11"/>
  <c r="N8" i="17" s="1"/>
  <c r="E10" i="10"/>
  <c r="D12" i="9"/>
  <c r="L8" i="17" s="1"/>
  <c r="AQ75" i="6"/>
  <c r="A75" i="6" s="1"/>
  <c r="D12" i="8"/>
  <c r="K8" i="17" s="1"/>
  <c r="H10" i="8"/>
  <c r="D12" i="7"/>
  <c r="J8" i="17" s="1"/>
  <c r="J7" i="17" s="1"/>
  <c r="E10" i="7"/>
  <c r="AQ19" i="5"/>
  <c r="A19" i="5" s="1"/>
  <c r="AQ50" i="15"/>
  <c r="A50" i="15" s="1"/>
  <c r="D12" i="6"/>
  <c r="I8" i="17" s="1"/>
  <c r="AQ48" i="11"/>
  <c r="A48" i="11" s="1"/>
  <c r="D12" i="5"/>
  <c r="H8" i="17" s="1"/>
  <c r="H10" i="5"/>
  <c r="AQ36" i="7"/>
  <c r="A36" i="7" s="1"/>
  <c r="AQ59" i="10"/>
  <c r="A59" i="10" s="1"/>
  <c r="AQ80" i="14"/>
  <c r="A80" i="14" s="1"/>
  <c r="AQ19" i="7"/>
  <c r="A19" i="7" s="1"/>
  <c r="AQ48" i="9"/>
  <c r="AQ77" i="14"/>
  <c r="A77" i="14" s="1"/>
  <c r="AQ30" i="7"/>
  <c r="A30" i="7" s="1"/>
  <c r="AQ60" i="10"/>
  <c r="A60" i="10" s="1"/>
  <c r="AQ87" i="7"/>
  <c r="A87" i="7" s="1"/>
  <c r="AQ85" i="14"/>
  <c r="A85" i="14" s="1"/>
  <c r="AQ30" i="4"/>
  <c r="A30" i="4" s="1"/>
  <c r="AQ37" i="8"/>
  <c r="A37" i="8" s="1"/>
  <c r="AQ62" i="6"/>
  <c r="AQ78" i="4"/>
  <c r="A78" i="4" s="1"/>
  <c r="AQ62" i="7"/>
  <c r="A62" i="7" s="1"/>
  <c r="AQ63" i="15"/>
  <c r="A63" i="15" s="1"/>
  <c r="AQ34" i="7"/>
  <c r="A34" i="7" s="1"/>
  <c r="AQ49" i="12"/>
  <c r="A49" i="12" s="1"/>
  <c r="AQ23" i="5"/>
  <c r="A23" i="5" s="1"/>
  <c r="AQ52" i="14"/>
  <c r="A52" i="14" s="1"/>
  <c r="AQ89" i="11"/>
  <c r="A89" i="11" s="1"/>
  <c r="AQ61" i="11"/>
  <c r="A61" i="11" s="1"/>
  <c r="AQ53" i="8"/>
  <c r="A53" i="8" s="1"/>
  <c r="AQ63" i="8"/>
  <c r="A63" i="8" s="1"/>
  <c r="AQ55" i="7"/>
  <c r="A55" i="7" s="1"/>
  <c r="AQ24" i="14"/>
  <c r="A24" i="14" s="1"/>
  <c r="AQ69" i="4"/>
  <c r="AQ93" i="6"/>
  <c r="A93" i="6" s="1"/>
  <c r="AQ50" i="8"/>
  <c r="AM50" i="8" s="1"/>
  <c r="AQ65" i="10"/>
  <c r="A65" i="10" s="1"/>
  <c r="AQ42" i="5"/>
  <c r="A42" i="5" s="1"/>
  <c r="AQ61" i="13"/>
  <c r="A61" i="13" s="1"/>
  <c r="AQ24" i="15"/>
  <c r="A24" i="15" s="1"/>
  <c r="AQ38" i="5"/>
  <c r="A38" i="5" s="1"/>
  <c r="AQ63" i="13"/>
  <c r="A63" i="13" s="1"/>
  <c r="AQ87" i="9"/>
  <c r="A87" i="9" s="1"/>
  <c r="AQ20" i="12"/>
  <c r="AQ71" i="11"/>
  <c r="A71" i="11" s="1"/>
  <c r="AQ63" i="4"/>
  <c r="A63" i="4" s="1"/>
  <c r="AQ78" i="11"/>
  <c r="A78" i="11" s="1"/>
  <c r="AQ20" i="13"/>
  <c r="A20" i="13" s="1"/>
  <c r="AQ54" i="10"/>
  <c r="A54" i="10" s="1"/>
  <c r="AQ36" i="10"/>
  <c r="A36" i="10" s="1"/>
  <c r="AQ29" i="10"/>
  <c r="A29" i="10" s="1"/>
  <c r="AQ85" i="9"/>
  <c r="AQ85" i="11"/>
  <c r="A85" i="11" s="1"/>
  <c r="AQ72" i="14"/>
  <c r="A72" i="14" s="1"/>
  <c r="AQ37" i="7"/>
  <c r="A37" i="7" s="1"/>
  <c r="AQ56" i="13"/>
  <c r="AQ61" i="10"/>
  <c r="AQ66" i="5"/>
  <c r="AQ65" i="8"/>
  <c r="AQ80" i="11"/>
  <c r="A80" i="11" s="1"/>
  <c r="AQ29" i="14"/>
  <c r="AQ83" i="7"/>
  <c r="A83" i="7" s="1"/>
  <c r="AQ44" i="7"/>
  <c r="A44" i="7" s="1"/>
  <c r="AQ45" i="4"/>
  <c r="AQ61" i="7"/>
  <c r="AQ65" i="12"/>
  <c r="AQ74" i="13"/>
  <c r="AQ77" i="13"/>
  <c r="A77" i="13" s="1"/>
  <c r="AQ36" i="15"/>
  <c r="A36" i="15" s="1"/>
  <c r="AQ19" i="13"/>
  <c r="AQ30" i="12"/>
  <c r="AQ24" i="9"/>
  <c r="A24" i="9" s="1"/>
  <c r="AQ20" i="7"/>
  <c r="A20" i="7" s="1"/>
  <c r="AQ56" i="4"/>
  <c r="A56" i="4" s="1"/>
  <c r="AQ47" i="5"/>
  <c r="A47" i="5" s="1"/>
  <c r="AQ95" i="11"/>
  <c r="A95" i="11" s="1"/>
  <c r="AQ41" i="15"/>
  <c r="A41" i="15" s="1"/>
  <c r="AQ101" i="9"/>
  <c r="AQ99" i="9"/>
  <c r="AQ99" i="5"/>
  <c r="A99" i="5" s="1"/>
  <c r="AQ29" i="15"/>
  <c r="A29" i="15" s="1"/>
  <c r="AQ63" i="9"/>
  <c r="AQ36" i="13"/>
  <c r="AQ34" i="4"/>
  <c r="A34" i="4" s="1"/>
  <c r="AQ20" i="10"/>
  <c r="AQ49" i="5"/>
  <c r="A49" i="5" s="1"/>
  <c r="AQ50" i="6"/>
  <c r="A50" i="6" s="1"/>
  <c r="AQ66" i="4"/>
  <c r="A66" i="4" s="1"/>
  <c r="AQ65" i="5"/>
  <c r="A65" i="5" s="1"/>
  <c r="AQ37" i="11"/>
  <c r="AQ76" i="5"/>
  <c r="A76" i="5" s="1"/>
  <c r="AQ44" i="15"/>
  <c r="AQ76" i="4"/>
  <c r="A76" i="4" s="1"/>
  <c r="AQ65" i="9"/>
  <c r="A65" i="9" s="1"/>
  <c r="AQ66" i="14"/>
  <c r="A66" i="14" s="1"/>
  <c r="AQ44" i="14"/>
  <c r="A44" i="14" s="1"/>
  <c r="AQ39" i="14"/>
  <c r="A39" i="14" s="1"/>
  <c r="AQ85" i="15"/>
  <c r="AQ35" i="12"/>
  <c r="A35" i="12" s="1"/>
  <c r="AQ30" i="11"/>
  <c r="AQ17" i="4"/>
  <c r="AQ21" i="11"/>
  <c r="A21" i="11" s="1"/>
  <c r="AQ20" i="15"/>
  <c r="A20" i="15" s="1"/>
  <c r="AQ79" i="15"/>
  <c r="A79" i="15" s="1"/>
  <c r="AQ62" i="13"/>
  <c r="AM62" i="13" s="1"/>
  <c r="AQ58" i="11"/>
  <c r="A58" i="11" s="1"/>
  <c r="AQ30" i="5"/>
  <c r="A30" i="5" s="1"/>
  <c r="AQ86" i="14"/>
  <c r="A86" i="14" s="1"/>
  <c r="AQ79" i="5"/>
  <c r="A79" i="5" s="1"/>
  <c r="AQ99" i="11"/>
  <c r="A99" i="11" s="1"/>
  <c r="AQ101" i="15"/>
  <c r="A101" i="15" s="1"/>
  <c r="AQ93" i="12"/>
  <c r="A93" i="12" s="1"/>
  <c r="AQ42" i="12"/>
  <c r="AQ65" i="4"/>
  <c r="A65" i="4" s="1"/>
  <c r="AQ75" i="14"/>
  <c r="AQ83" i="12"/>
  <c r="AQ35" i="13"/>
  <c r="AQ19" i="4"/>
  <c r="AQ30" i="14"/>
  <c r="A30" i="14" s="1"/>
  <c r="AQ21" i="10"/>
  <c r="A21" i="10" s="1"/>
  <c r="AQ54" i="4"/>
  <c r="A54" i="4" s="1"/>
  <c r="AQ79" i="14"/>
  <c r="AQ97" i="9"/>
  <c r="AQ89" i="12"/>
  <c r="AQ102" i="7"/>
  <c r="A102" i="7" s="1"/>
  <c r="AQ73" i="5"/>
  <c r="A73" i="5" s="1"/>
  <c r="AQ67" i="8"/>
  <c r="A67" i="8" s="1"/>
  <c r="AQ66" i="6"/>
  <c r="A66" i="6" s="1"/>
  <c r="AQ84" i="13"/>
  <c r="AQ87" i="11"/>
  <c r="A87" i="11" s="1"/>
  <c r="AQ35" i="15"/>
  <c r="AQ85" i="12"/>
  <c r="AQ65" i="7"/>
  <c r="A65" i="7" s="1"/>
  <c r="AQ68" i="15"/>
  <c r="A68" i="15" s="1"/>
  <c r="AQ84" i="5"/>
  <c r="A84" i="5" s="1"/>
  <c r="AQ35" i="14"/>
  <c r="A35" i="14" s="1"/>
  <c r="AQ84" i="9"/>
  <c r="AQ30" i="15"/>
  <c r="AQ17" i="8"/>
  <c r="AQ21" i="9"/>
  <c r="A21" i="9" s="1"/>
  <c r="AQ26" i="8"/>
  <c r="A26" i="8" s="1"/>
  <c r="AQ63" i="11"/>
  <c r="AQ59" i="6"/>
  <c r="A59" i="6" s="1"/>
  <c r="AQ51" i="10"/>
  <c r="A51" i="10" s="1"/>
  <c r="AQ31" i="10"/>
  <c r="A31" i="10" s="1"/>
  <c r="AQ88" i="14"/>
  <c r="A88" i="14" s="1"/>
  <c r="AQ41" i="7"/>
  <c r="AM41" i="7" s="1"/>
  <c r="AQ92" i="5"/>
  <c r="A92" i="5" s="1"/>
  <c r="AQ100" i="11"/>
  <c r="A100" i="11" s="1"/>
  <c r="AQ101" i="7"/>
  <c r="AQ49" i="7"/>
  <c r="A49" i="7" s="1"/>
  <c r="AQ103" i="15"/>
  <c r="A103" i="15" s="1"/>
  <c r="AQ92" i="15"/>
  <c r="AQ88" i="15"/>
  <c r="AQ86" i="15"/>
  <c r="A86" i="15" s="1"/>
  <c r="AQ38" i="9"/>
  <c r="AQ40" i="13"/>
  <c r="A40" i="13" s="1"/>
  <c r="AQ66" i="8"/>
  <c r="A66" i="8" s="1"/>
  <c r="AQ76" i="11"/>
  <c r="AQ46" i="15"/>
  <c r="AQ66" i="11"/>
  <c r="AQ39" i="9"/>
  <c r="AQ57" i="11"/>
  <c r="A57" i="11" s="1"/>
  <c r="AQ98" i="11"/>
  <c r="A98" i="11" s="1"/>
  <c r="AQ103" i="9"/>
  <c r="AQ33" i="14"/>
  <c r="A33" i="14" s="1"/>
  <c r="AQ73" i="13"/>
  <c r="AQ68" i="5"/>
  <c r="AQ67" i="14"/>
  <c r="A67" i="14" s="1"/>
  <c r="AQ76" i="13"/>
  <c r="AQ83" i="11"/>
  <c r="AQ15" i="8"/>
  <c r="A15" i="8" s="1"/>
  <c r="AQ87" i="15"/>
  <c r="AQ78" i="12"/>
  <c r="AQ66" i="13"/>
  <c r="A66" i="13" s="1"/>
  <c r="AQ68" i="6"/>
  <c r="AQ74" i="5"/>
  <c r="AQ81" i="5"/>
  <c r="AQ78" i="9"/>
  <c r="AQ92" i="10"/>
  <c r="A92" i="10" s="1"/>
  <c r="AQ33" i="13"/>
  <c r="A33" i="13" s="1"/>
  <c r="AQ17" i="7"/>
  <c r="AQ21" i="12"/>
  <c r="A21" i="12" s="1"/>
  <c r="AQ26" i="7"/>
  <c r="A26" i="7" s="1"/>
  <c r="AQ62" i="10"/>
  <c r="A62" i="10" s="1"/>
  <c r="AQ59" i="15"/>
  <c r="A59" i="15" s="1"/>
  <c r="AQ31" i="7"/>
  <c r="AM31" i="7" s="1"/>
  <c r="AQ89" i="14"/>
  <c r="A89" i="14" s="1"/>
  <c r="AQ43" i="7"/>
  <c r="A43" i="7" s="1"/>
  <c r="AQ100" i="5"/>
  <c r="A100" i="5" s="1"/>
  <c r="AQ38" i="14"/>
  <c r="AQ79" i="9"/>
  <c r="AQ47" i="4"/>
  <c r="A47" i="4" s="1"/>
  <c r="AQ68" i="7"/>
  <c r="A68" i="7" s="1"/>
  <c r="AQ82" i="6"/>
  <c r="AQ18" i="15"/>
  <c r="A18" i="15" s="1"/>
  <c r="AQ49" i="4"/>
  <c r="AQ44" i="5"/>
  <c r="AQ43" i="15"/>
  <c r="A43" i="15" s="1"/>
  <c r="AQ67" i="10"/>
  <c r="A67" i="10" s="1"/>
  <c r="AQ80" i="15"/>
  <c r="A80" i="15" s="1"/>
  <c r="AQ70" i="15"/>
  <c r="A70" i="15" s="1"/>
  <c r="AQ46" i="14"/>
  <c r="A46" i="14" s="1"/>
  <c r="AQ36" i="11"/>
  <c r="AQ15" i="14"/>
  <c r="AQ74" i="10"/>
  <c r="AQ37" i="12"/>
  <c r="A37" i="12" s="1"/>
  <c r="AQ67" i="4"/>
  <c r="AQ70" i="8"/>
  <c r="AQ78" i="6"/>
  <c r="AQ87" i="6"/>
  <c r="AQ83" i="10"/>
  <c r="A83" i="10" s="1"/>
  <c r="AQ95" i="10"/>
  <c r="A95" i="10" s="1"/>
  <c r="AQ18" i="14"/>
  <c r="A18" i="14" s="1"/>
  <c r="AQ17" i="14"/>
  <c r="AQ18" i="7"/>
  <c r="A18" i="7" s="1"/>
  <c r="AQ22" i="8"/>
  <c r="A22" i="8" s="1"/>
  <c r="AQ26" i="6"/>
  <c r="A26" i="6" s="1"/>
  <c r="AQ69" i="8"/>
  <c r="A69" i="8" s="1"/>
  <c r="AQ58" i="6"/>
  <c r="A58" i="6" s="1"/>
  <c r="AQ56" i="10"/>
  <c r="A56" i="10" s="1"/>
  <c r="AQ51" i="4"/>
  <c r="A51" i="4" s="1"/>
  <c r="AQ33" i="12"/>
  <c r="A33" i="12" s="1"/>
  <c r="AQ30" i="13"/>
  <c r="A30" i="13" s="1"/>
  <c r="AQ100" i="14"/>
  <c r="A100" i="14" s="1"/>
  <c r="AQ47" i="7"/>
  <c r="AQ41" i="14"/>
  <c r="A41" i="14" s="1"/>
  <c r="AQ89" i="13"/>
  <c r="A89" i="13" s="1"/>
  <c r="AQ90" i="9"/>
  <c r="AQ88" i="4"/>
  <c r="AQ67" i="11"/>
  <c r="AQ66" i="12"/>
  <c r="AQ52" i="5"/>
  <c r="A52" i="5" s="1"/>
  <c r="AQ76" i="15"/>
  <c r="A76" i="15" s="1"/>
  <c r="AQ70" i="12"/>
  <c r="A70" i="12" s="1"/>
  <c r="AQ45" i="5"/>
  <c r="A45" i="5" s="1"/>
  <c r="AQ85" i="13"/>
  <c r="A85" i="13" s="1"/>
  <c r="AQ15" i="4"/>
  <c r="AQ44" i="10"/>
  <c r="AQ70" i="7"/>
  <c r="A70" i="7" s="1"/>
  <c r="AQ70" i="11"/>
  <c r="AQ73" i="12"/>
  <c r="AQ35" i="6"/>
  <c r="AQ77" i="6"/>
  <c r="AQ45" i="10"/>
  <c r="AQ96" i="10"/>
  <c r="A96" i="10" s="1"/>
  <c r="AQ18" i="13"/>
  <c r="AQ18" i="8"/>
  <c r="A18" i="8" s="1"/>
  <c r="AQ27" i="15"/>
  <c r="A27" i="15" s="1"/>
  <c r="AQ26" i="14"/>
  <c r="AQ69" i="5"/>
  <c r="A69" i="5" s="1"/>
  <c r="AQ64" i="11"/>
  <c r="A64" i="11" s="1"/>
  <c r="AQ57" i="13"/>
  <c r="A57" i="13" s="1"/>
  <c r="AQ32" i="15"/>
  <c r="A32" i="15" s="1"/>
  <c r="AQ31" i="6"/>
  <c r="A31" i="6" s="1"/>
  <c r="AQ102" i="14"/>
  <c r="A102" i="14" s="1"/>
  <c r="AQ48" i="7"/>
  <c r="A48" i="7" s="1"/>
  <c r="AQ49" i="14"/>
  <c r="A49" i="14" s="1"/>
  <c r="AQ92" i="13"/>
  <c r="A92" i="13" s="1"/>
  <c r="AQ89" i="7"/>
  <c r="A89" i="7" s="1"/>
  <c r="AQ102" i="4"/>
  <c r="AQ90" i="4"/>
  <c r="AQ89" i="6"/>
  <c r="A89" i="6" s="1"/>
  <c r="AQ52" i="4"/>
  <c r="AQ73" i="6"/>
  <c r="A73" i="6" s="1"/>
  <c r="AQ80" i="6"/>
  <c r="AQ75" i="13"/>
  <c r="AQ15" i="13"/>
  <c r="A15" i="13" s="1"/>
  <c r="AQ84" i="8"/>
  <c r="AQ65" i="11"/>
  <c r="AQ82" i="12"/>
  <c r="AQ82" i="14"/>
  <c r="AQ83" i="14"/>
  <c r="AQ37" i="10"/>
  <c r="AQ97" i="10"/>
  <c r="A97" i="10" s="1"/>
  <c r="AQ23" i="13"/>
  <c r="AQ16" i="6"/>
  <c r="AQ27" i="10"/>
  <c r="AQ25" i="15"/>
  <c r="A25" i="15" s="1"/>
  <c r="AQ69" i="7"/>
  <c r="A69" i="7" s="1"/>
  <c r="AQ59" i="14"/>
  <c r="A59" i="14" s="1"/>
  <c r="AQ60" i="6"/>
  <c r="A60" i="6" s="1"/>
  <c r="AQ33" i="10"/>
  <c r="AQ31" i="9"/>
  <c r="A31" i="9" s="1"/>
  <c r="AQ32" i="5"/>
  <c r="A32" i="5" s="1"/>
  <c r="AQ103" i="14"/>
  <c r="A103" i="14" s="1"/>
  <c r="AQ92" i="7"/>
  <c r="A92" i="7" s="1"/>
  <c r="AQ93" i="13"/>
  <c r="A93" i="13" s="1"/>
  <c r="AQ91" i="5"/>
  <c r="AQ45" i="11"/>
  <c r="AQ47" i="8"/>
  <c r="AQ100" i="4"/>
  <c r="A100" i="4" s="1"/>
  <c r="AQ100" i="12"/>
  <c r="AQ98" i="12"/>
  <c r="AQ96" i="12"/>
  <c r="AQ86" i="12"/>
  <c r="A86" i="12" s="1"/>
  <c r="AQ73" i="15"/>
  <c r="A73" i="15" s="1"/>
  <c r="AQ15" i="10"/>
  <c r="AQ70" i="5"/>
  <c r="AQ17" i="6"/>
  <c r="AQ21" i="7"/>
  <c r="AQ72" i="8"/>
  <c r="AM72" i="8" s="1"/>
  <c r="AQ64" i="6"/>
  <c r="A64" i="6" s="1"/>
  <c r="AQ59" i="7"/>
  <c r="A59" i="7" s="1"/>
  <c r="AQ31" i="15"/>
  <c r="A31" i="15" s="1"/>
  <c r="AQ94" i="14"/>
  <c r="A94" i="14" s="1"/>
  <c r="AQ40" i="14"/>
  <c r="A40" i="14" s="1"/>
  <c r="AQ93" i="15"/>
  <c r="AQ59" i="4"/>
  <c r="A59" i="4" s="1"/>
  <c r="AQ59" i="5"/>
  <c r="A59" i="5" s="1"/>
  <c r="AQ60" i="15"/>
  <c r="A60" i="15" s="1"/>
  <c r="AQ60" i="12"/>
  <c r="A60" i="12" s="1"/>
  <c r="AQ64" i="10"/>
  <c r="A64" i="10" s="1"/>
  <c r="AQ69" i="6"/>
  <c r="A69" i="6" s="1"/>
  <c r="AQ71" i="7"/>
  <c r="A71" i="7" s="1"/>
  <c r="AQ26" i="10"/>
  <c r="A26" i="10" s="1"/>
  <c r="AQ28" i="14"/>
  <c r="A28" i="14" s="1"/>
  <c r="AQ27" i="4"/>
  <c r="AQ21" i="15"/>
  <c r="A21" i="15" s="1"/>
  <c r="AQ24" i="7"/>
  <c r="A24" i="7" s="1"/>
  <c r="AQ18" i="9"/>
  <c r="A18" i="9" s="1"/>
  <c r="AQ17" i="5"/>
  <c r="A17" i="5" s="1"/>
  <c r="AQ18" i="6"/>
  <c r="A18" i="6" s="1"/>
  <c r="AQ30" i="10"/>
  <c r="AQ93" i="10"/>
  <c r="A93" i="10" s="1"/>
  <c r="AQ70" i="14"/>
  <c r="A70" i="14" s="1"/>
  <c r="AQ36" i="12"/>
  <c r="AQ77" i="10"/>
  <c r="AQ82" i="9"/>
  <c r="AQ80" i="5"/>
  <c r="A80" i="5" s="1"/>
  <c r="AQ46" i="13"/>
  <c r="AQ78" i="14"/>
  <c r="A78" i="14" s="1"/>
  <c r="AQ39" i="13"/>
  <c r="A39" i="13" s="1"/>
  <c r="AQ75" i="4"/>
  <c r="A75" i="4" s="1"/>
  <c r="AQ66" i="15"/>
  <c r="A66" i="15" s="1"/>
  <c r="AQ52" i="12"/>
  <c r="AQ61" i="9"/>
  <c r="AQ68" i="11"/>
  <c r="AQ84" i="4"/>
  <c r="A84" i="4" s="1"/>
  <c r="AQ78" i="10"/>
  <c r="A78" i="10" s="1"/>
  <c r="AQ46" i="5"/>
  <c r="AQ29" i="12"/>
  <c r="A29" i="12" s="1"/>
  <c r="AQ76" i="6"/>
  <c r="AQ84" i="11"/>
  <c r="A84" i="11" s="1"/>
  <c r="AQ70" i="9"/>
  <c r="A70" i="9" s="1"/>
  <c r="AQ61" i="8"/>
  <c r="A61" i="8" s="1"/>
  <c r="AQ73" i="8"/>
  <c r="A73" i="8" s="1"/>
  <c r="AQ53" i="7"/>
  <c r="A53" i="7" s="1"/>
  <c r="AQ66" i="10"/>
  <c r="A66" i="10" s="1"/>
  <c r="AQ58" i="10"/>
  <c r="A58" i="10" s="1"/>
  <c r="AQ59" i="8"/>
  <c r="A59" i="8" s="1"/>
  <c r="AQ60" i="4"/>
  <c r="AM60" i="4" s="1"/>
  <c r="AQ60" i="5"/>
  <c r="A60" i="5" s="1"/>
  <c r="AQ62" i="9"/>
  <c r="A62" i="9" s="1"/>
  <c r="AQ64" i="13"/>
  <c r="A64" i="13" s="1"/>
  <c r="AQ69" i="11"/>
  <c r="A69" i="11" s="1"/>
  <c r="AQ71" i="4"/>
  <c r="A71" i="4" s="1"/>
  <c r="AQ71" i="10"/>
  <c r="A71" i="10" s="1"/>
  <c r="AQ25" i="13"/>
  <c r="AQ26" i="9"/>
  <c r="A26" i="9" s="1"/>
  <c r="AQ28" i="12"/>
  <c r="A28" i="12" s="1"/>
  <c r="AQ27" i="14"/>
  <c r="A27" i="14" s="1"/>
  <c r="AQ21" i="13"/>
  <c r="A21" i="13" s="1"/>
  <c r="AQ24" i="4"/>
  <c r="A24" i="4" s="1"/>
  <c r="AQ18" i="5"/>
  <c r="A18" i="5" s="1"/>
  <c r="AQ17" i="12"/>
  <c r="A17" i="12" s="1"/>
  <c r="AQ18" i="11"/>
  <c r="A18" i="11" s="1"/>
  <c r="AQ91" i="10"/>
  <c r="A91" i="10" s="1"/>
  <c r="AQ39" i="12"/>
  <c r="A39" i="12" s="1"/>
  <c r="AQ81" i="12"/>
  <c r="A81" i="12" s="1"/>
  <c r="AQ87" i="10"/>
  <c r="A87" i="10" s="1"/>
  <c r="AQ39" i="15"/>
  <c r="A39" i="15" s="1"/>
  <c r="AQ46" i="9"/>
  <c r="A46" i="9" s="1"/>
  <c r="AQ83" i="13"/>
  <c r="A83" i="13" s="1"/>
  <c r="AQ35" i="7"/>
  <c r="A35" i="7" s="1"/>
  <c r="AQ78" i="13"/>
  <c r="A78" i="13" s="1"/>
  <c r="AQ77" i="12"/>
  <c r="A77" i="12" s="1"/>
  <c r="AQ65" i="14"/>
  <c r="AQ55" i="15"/>
  <c r="A55" i="15" s="1"/>
  <c r="AQ76" i="12"/>
  <c r="AQ45" i="8"/>
  <c r="AQ80" i="9"/>
  <c r="AQ83" i="5"/>
  <c r="AQ29" i="6"/>
  <c r="AQ84" i="6"/>
  <c r="AQ81" i="9"/>
  <c r="AQ70" i="13"/>
  <c r="AQ55" i="9"/>
  <c r="A55" i="9" s="1"/>
  <c r="AQ67" i="6"/>
  <c r="A67" i="6" s="1"/>
  <c r="AQ52" i="10"/>
  <c r="A52" i="10" s="1"/>
  <c r="AQ68" i="9"/>
  <c r="A68" i="9" s="1"/>
  <c r="AQ56" i="6"/>
  <c r="A56" i="6" s="1"/>
  <c r="AQ58" i="13"/>
  <c r="A58" i="13" s="1"/>
  <c r="AQ59" i="12"/>
  <c r="A59" i="12" s="1"/>
  <c r="AQ60" i="7"/>
  <c r="A60" i="7" s="1"/>
  <c r="AQ60" i="11"/>
  <c r="A60" i="11" s="1"/>
  <c r="AQ62" i="8"/>
  <c r="A62" i="8" s="1"/>
  <c r="AQ64" i="7"/>
  <c r="A64" i="7" s="1"/>
  <c r="AQ69" i="12"/>
  <c r="A69" i="12" s="1"/>
  <c r="AQ71" i="8"/>
  <c r="A71" i="8" s="1"/>
  <c r="AQ71" i="12"/>
  <c r="A71" i="12" s="1"/>
  <c r="AQ25" i="5"/>
  <c r="A25" i="5" s="1"/>
  <c r="AQ26" i="11"/>
  <c r="A26" i="11" s="1"/>
  <c r="AQ28" i="7"/>
  <c r="A28" i="7" s="1"/>
  <c r="AQ27" i="7"/>
  <c r="A27" i="7" s="1"/>
  <c r="AQ21" i="4"/>
  <c r="AQ16" i="15"/>
  <c r="A16" i="15" s="1"/>
  <c r="AQ18" i="12"/>
  <c r="A18" i="12" s="1"/>
  <c r="AQ34" i="12"/>
  <c r="AQ22" i="11"/>
  <c r="A22" i="11" s="1"/>
  <c r="AQ90" i="10"/>
  <c r="A90" i="10" s="1"/>
  <c r="AQ19" i="14"/>
  <c r="A19" i="14" s="1"/>
  <c r="AQ87" i="12"/>
  <c r="AQ44" i="8"/>
  <c r="AQ45" i="15"/>
  <c r="AQ81" i="7"/>
  <c r="A81" i="7" s="1"/>
  <c r="AQ87" i="13"/>
  <c r="A87" i="13" s="1"/>
  <c r="AQ39" i="7"/>
  <c r="A39" i="7" s="1"/>
  <c r="AQ82" i="13"/>
  <c r="A82" i="13" s="1"/>
  <c r="AQ65" i="13"/>
  <c r="A65" i="13" s="1"/>
  <c r="AQ74" i="15"/>
  <c r="A74" i="15" s="1"/>
  <c r="AQ53" i="14"/>
  <c r="A53" i="14" s="1"/>
  <c r="AQ45" i="12"/>
  <c r="A45" i="12" s="1"/>
  <c r="AQ77" i="8"/>
  <c r="A77" i="8" s="1"/>
  <c r="AQ83" i="15"/>
  <c r="A83" i="15" s="1"/>
  <c r="AQ61" i="4"/>
  <c r="A61" i="4" s="1"/>
  <c r="AQ87" i="5"/>
  <c r="A87" i="5" s="1"/>
  <c r="AQ29" i="11"/>
  <c r="A29" i="11" s="1"/>
  <c r="AQ37" i="5"/>
  <c r="A37" i="5" s="1"/>
  <c r="AQ75" i="9"/>
  <c r="A75" i="9" s="1"/>
  <c r="AQ68" i="13"/>
  <c r="A68" i="13" s="1"/>
  <c r="AQ55" i="4"/>
  <c r="A55" i="4" s="1"/>
  <c r="AQ56" i="14"/>
  <c r="A56" i="14" s="1"/>
  <c r="AQ62" i="14"/>
  <c r="A62" i="14" s="1"/>
  <c r="AQ62" i="12"/>
  <c r="A62" i="12" s="1"/>
  <c r="AQ69" i="9"/>
  <c r="A69" i="9" s="1"/>
  <c r="AQ72" i="5"/>
  <c r="A72" i="5" s="1"/>
  <c r="AQ25" i="10"/>
  <c r="AQ26" i="15"/>
  <c r="AQ28" i="15"/>
  <c r="A28" i="15" s="1"/>
  <c r="AQ27" i="12"/>
  <c r="A27" i="12" s="1"/>
  <c r="AQ21" i="14"/>
  <c r="A21" i="14" s="1"/>
  <c r="AQ16" i="13"/>
  <c r="A16" i="13" s="1"/>
  <c r="AQ18" i="4"/>
  <c r="A18" i="4" s="1"/>
  <c r="AQ34" i="5"/>
  <c r="AQ22" i="4"/>
  <c r="AQ89" i="10"/>
  <c r="A89" i="10" s="1"/>
  <c r="AQ19" i="10"/>
  <c r="AQ39" i="4"/>
  <c r="AQ74" i="8"/>
  <c r="AQ82" i="15"/>
  <c r="AQ85" i="7"/>
  <c r="AQ44" i="11"/>
  <c r="AQ74" i="7"/>
  <c r="AQ35" i="11"/>
  <c r="AQ77" i="15"/>
  <c r="A77" i="15" s="1"/>
  <c r="AQ63" i="7"/>
  <c r="AQ78" i="15"/>
  <c r="AQ54" i="5"/>
  <c r="A54" i="5" s="1"/>
  <c r="AQ54" i="12"/>
  <c r="A54" i="12" s="1"/>
  <c r="AQ56" i="9"/>
  <c r="A56" i="9" s="1"/>
  <c r="AQ62" i="5"/>
  <c r="A62" i="5" s="1"/>
  <c r="AQ72" i="7"/>
  <c r="A72" i="7" s="1"/>
  <c r="AQ72" i="10"/>
  <c r="AM72" i="10" s="1"/>
  <c r="AQ25" i="9"/>
  <c r="AQ26" i="13"/>
  <c r="A26" i="13" s="1"/>
  <c r="AQ28" i="9"/>
  <c r="AQ27" i="6"/>
  <c r="AQ21" i="6"/>
  <c r="A21" i="6" s="1"/>
  <c r="AQ16" i="12"/>
  <c r="AQ23" i="11"/>
  <c r="A23" i="11" s="1"/>
  <c r="AQ30" i="9"/>
  <c r="A30" i="9" s="1"/>
  <c r="AQ34" i="13"/>
  <c r="AM34" i="13" s="1"/>
  <c r="AQ22" i="5"/>
  <c r="A22" i="5" s="1"/>
  <c r="AQ88" i="10"/>
  <c r="A88" i="10" s="1"/>
  <c r="AQ19" i="12"/>
  <c r="A19" i="12" s="1"/>
  <c r="AQ82" i="4"/>
  <c r="A82" i="4" s="1"/>
  <c r="AQ78" i="8"/>
  <c r="A78" i="8" s="1"/>
  <c r="AQ78" i="5"/>
  <c r="A78" i="5" s="1"/>
  <c r="AQ36" i="6"/>
  <c r="A36" i="6" s="1"/>
  <c r="AQ75" i="11"/>
  <c r="A75" i="11" s="1"/>
  <c r="AQ78" i="7"/>
  <c r="A78" i="7" s="1"/>
  <c r="AQ39" i="11"/>
  <c r="AQ73" i="10"/>
  <c r="A73" i="10" s="1"/>
  <c r="AQ63" i="12"/>
  <c r="A63" i="12" s="1"/>
  <c r="AQ73" i="14"/>
  <c r="A73" i="14" s="1"/>
  <c r="AQ53" i="13"/>
  <c r="A53" i="13" s="1"/>
  <c r="AQ46" i="12"/>
  <c r="AQ87" i="8"/>
  <c r="AQ37" i="9"/>
  <c r="AQ15" i="7"/>
  <c r="AQ77" i="7"/>
  <c r="AQ45" i="14"/>
  <c r="AQ45" i="9"/>
  <c r="A45" i="9" s="1"/>
  <c r="AQ82" i="5"/>
  <c r="AQ87" i="4"/>
  <c r="A87" i="4" s="1"/>
  <c r="AQ67" i="12"/>
  <c r="A67" i="12" s="1"/>
  <c r="AQ52" i="15"/>
  <c r="A52" i="15" s="1"/>
  <c r="AQ51" i="13"/>
  <c r="AQ54" i="13"/>
  <c r="A54" i="13" s="1"/>
  <c r="AQ54" i="9"/>
  <c r="A54" i="9" s="1"/>
  <c r="AQ57" i="15"/>
  <c r="AQ72" i="4"/>
  <c r="A72" i="4" s="1"/>
  <c r="AQ72" i="12"/>
  <c r="A72" i="12" s="1"/>
  <c r="AQ25" i="11"/>
  <c r="A25" i="11" s="1"/>
  <c r="AQ26" i="12"/>
  <c r="A26" i="12" s="1"/>
  <c r="AQ28" i="11"/>
  <c r="A28" i="11" s="1"/>
  <c r="AQ22" i="12"/>
  <c r="AQ21" i="8"/>
  <c r="A21" i="8" s="1"/>
  <c r="AQ16" i="9"/>
  <c r="AM16" i="9" s="1"/>
  <c r="AQ34" i="8"/>
  <c r="AQ22" i="13"/>
  <c r="A22" i="13" s="1"/>
  <c r="AQ103" i="10"/>
  <c r="A103" i="10" s="1"/>
  <c r="AQ19" i="15"/>
  <c r="AQ35" i="4"/>
  <c r="AQ82" i="8"/>
  <c r="AQ75" i="7"/>
  <c r="AQ46" i="6"/>
  <c r="AQ81" i="11"/>
  <c r="AQ82" i="7"/>
  <c r="AQ74" i="11"/>
  <c r="AQ73" i="4"/>
  <c r="AQ63" i="14"/>
  <c r="AQ73" i="11"/>
  <c r="AQ53" i="5"/>
  <c r="AQ36" i="4"/>
  <c r="AQ39" i="10"/>
  <c r="AQ76" i="9"/>
  <c r="AQ15" i="15"/>
  <c r="AQ87" i="14"/>
  <c r="AQ44" i="13"/>
  <c r="A44" i="13" s="1"/>
  <c r="AQ76" i="14"/>
  <c r="AQ36" i="14"/>
  <c r="AQ83" i="4"/>
  <c r="AQ68" i="14"/>
  <c r="AQ53" i="4"/>
  <c r="A53" i="4" s="1"/>
  <c r="AQ51" i="11"/>
  <c r="A51" i="11" s="1"/>
  <c r="AQ54" i="8"/>
  <c r="A54" i="8" s="1"/>
  <c r="AQ57" i="10"/>
  <c r="A57" i="10" s="1"/>
  <c r="AQ72" i="6"/>
  <c r="A72" i="6" s="1"/>
  <c r="AQ25" i="7"/>
  <c r="AQ20" i="9"/>
  <c r="A20" i="9" s="1"/>
  <c r="AQ28" i="13"/>
  <c r="A28" i="13" s="1"/>
  <c r="AQ22" i="9"/>
  <c r="A22" i="9" s="1"/>
  <c r="AQ24" i="11"/>
  <c r="A24" i="11" s="1"/>
  <c r="AQ16" i="10"/>
  <c r="AQ17" i="15"/>
  <c r="A17" i="15" s="1"/>
  <c r="AQ34" i="15"/>
  <c r="A34" i="15" s="1"/>
  <c r="AQ23" i="15"/>
  <c r="AQ22" i="14"/>
  <c r="AQ101" i="10"/>
  <c r="A101" i="10" s="1"/>
  <c r="AQ19" i="6"/>
  <c r="A19" i="6" s="1"/>
  <c r="AQ80" i="4"/>
  <c r="AQ46" i="10"/>
  <c r="AQ81" i="14"/>
  <c r="AQ83" i="6"/>
  <c r="AQ74" i="6"/>
  <c r="AQ82" i="11"/>
  <c r="AQ70" i="10"/>
  <c r="AQ55" i="13"/>
  <c r="AQ68" i="4"/>
  <c r="AQ52" i="13"/>
  <c r="AQ44" i="12"/>
  <c r="A44" i="12" s="1"/>
  <c r="AQ81" i="10"/>
  <c r="A81" i="10" s="1"/>
  <c r="AQ37" i="15"/>
  <c r="AQ15" i="11"/>
  <c r="AQ29" i="4"/>
  <c r="A29" i="4" s="1"/>
  <c r="AQ81" i="13"/>
  <c r="A81" i="13" s="1"/>
  <c r="AQ84" i="14"/>
  <c r="A84" i="14" s="1"/>
  <c r="AQ37" i="13"/>
  <c r="A37" i="13" s="1"/>
  <c r="AQ84" i="12"/>
  <c r="A84" i="12" s="1"/>
  <c r="AQ67" i="15"/>
  <c r="A67" i="15" s="1"/>
  <c r="AQ52" i="9"/>
  <c r="A52" i="9" s="1"/>
  <c r="AQ63" i="5"/>
  <c r="A63" i="5" s="1"/>
  <c r="AQ51" i="6"/>
  <c r="AQ51" i="15"/>
  <c r="A51" i="15" s="1"/>
  <c r="AQ57" i="6"/>
  <c r="A57" i="6" s="1"/>
  <c r="AQ58" i="15"/>
  <c r="A58" i="15" s="1"/>
  <c r="AQ25" i="8"/>
  <c r="AQ20" i="4"/>
  <c r="A20" i="4" s="1"/>
  <c r="AQ28" i="5"/>
  <c r="A28" i="5" s="1"/>
  <c r="AQ22" i="10"/>
  <c r="AQ24" i="12"/>
  <c r="A24" i="12" s="1"/>
  <c r="AQ16" i="5"/>
  <c r="AQ17" i="13"/>
  <c r="A17" i="13" s="1"/>
  <c r="AQ34" i="6"/>
  <c r="A34" i="6" s="1"/>
  <c r="AQ23" i="7"/>
  <c r="AQ33" i="9"/>
  <c r="AQ100" i="10"/>
  <c r="A100" i="10" s="1"/>
  <c r="AQ19" i="9"/>
  <c r="AQ35" i="8"/>
  <c r="AQ76" i="10"/>
  <c r="AQ31" i="8"/>
  <c r="A31" i="8" s="1"/>
  <c r="AQ51" i="12"/>
  <c r="A51" i="12" s="1"/>
  <c r="AQ56" i="11"/>
  <c r="A56" i="11" s="1"/>
  <c r="AQ57" i="5"/>
  <c r="A57" i="5" s="1"/>
  <c r="AQ57" i="14"/>
  <c r="A57" i="14" s="1"/>
  <c r="AQ25" i="4"/>
  <c r="A25" i="4" s="1"/>
  <c r="AQ20" i="5"/>
  <c r="AM20" i="5" s="1"/>
  <c r="AQ28" i="10"/>
  <c r="A28" i="10" s="1"/>
  <c r="AQ22" i="15"/>
  <c r="AQ24" i="13"/>
  <c r="AQ16" i="14"/>
  <c r="A16" i="14" s="1"/>
  <c r="AQ17" i="11"/>
  <c r="A17" i="11" s="1"/>
  <c r="AQ34" i="14"/>
  <c r="AQ23" i="4"/>
  <c r="AQ33" i="6"/>
  <c r="AQ99" i="10"/>
  <c r="A99" i="10" s="1"/>
  <c r="AQ19" i="11"/>
  <c r="A19" i="11" s="1"/>
  <c r="AQ39" i="8"/>
  <c r="AQ80" i="10"/>
  <c r="AQ32" i="9"/>
  <c r="A32" i="9" s="1"/>
  <c r="AQ56" i="15"/>
  <c r="AM56" i="15" s="1"/>
  <c r="AQ57" i="8"/>
  <c r="A57" i="8" s="1"/>
  <c r="AQ58" i="12"/>
  <c r="A58" i="12" s="1"/>
  <c r="AQ25" i="12"/>
  <c r="A25" i="12" s="1"/>
  <c r="AQ20" i="14"/>
  <c r="AQ27" i="13"/>
  <c r="AQ22" i="7"/>
  <c r="A22" i="7" s="1"/>
  <c r="AQ24" i="5"/>
  <c r="A24" i="5" s="1"/>
  <c r="AQ16" i="11"/>
  <c r="A16" i="11" s="1"/>
  <c r="AQ17" i="10"/>
  <c r="AQ34" i="10"/>
  <c r="AQ23" i="12"/>
  <c r="A23" i="12" s="1"/>
  <c r="AQ33" i="8"/>
  <c r="A33" i="8" s="1"/>
  <c r="AQ98" i="10"/>
  <c r="A98" i="10" s="1"/>
  <c r="AQ19" i="8"/>
  <c r="AQ75" i="8"/>
  <c r="AQ84" i="10"/>
  <c r="AQ70" i="4"/>
  <c r="AQ75" i="5"/>
  <c r="AQ29" i="5"/>
  <c r="AQ39" i="5"/>
  <c r="AQ77" i="9"/>
  <c r="A77" i="9" s="1"/>
  <c r="AQ68" i="8"/>
  <c r="AQ55" i="5"/>
  <c r="A55" i="5" s="1"/>
  <c r="AQ66" i="7"/>
  <c r="AQ73" i="7"/>
  <c r="A73" i="7" s="1"/>
  <c r="AQ37" i="4"/>
  <c r="A37" i="4" s="1"/>
  <c r="AQ76" i="8"/>
  <c r="A76" i="8" s="1"/>
  <c r="AQ84" i="15"/>
  <c r="A84" i="15" s="1"/>
  <c r="AQ15" i="5"/>
  <c r="A15" i="5" s="1"/>
  <c r="AQ44" i="6"/>
  <c r="AQ46" i="11"/>
  <c r="AQ76" i="7"/>
  <c r="A76" i="7" s="1"/>
  <c r="AQ80" i="13"/>
  <c r="A80" i="13" s="1"/>
  <c r="AQ75" i="15"/>
  <c r="AQ65" i="6"/>
  <c r="A65" i="6" s="1"/>
  <c r="AQ55" i="6"/>
  <c r="A55" i="6" s="1"/>
  <c r="AQ91" i="6"/>
  <c r="A91" i="6" s="1"/>
  <c r="AQ79" i="13"/>
  <c r="A79" i="13" s="1"/>
  <c r="AQ48" i="5"/>
  <c r="A48" i="5" s="1"/>
  <c r="AQ53" i="9"/>
  <c r="A53" i="9" s="1"/>
  <c r="AQ73" i="9"/>
  <c r="A73" i="9" s="1"/>
  <c r="AQ45" i="6"/>
  <c r="AQ37" i="14"/>
  <c r="A37" i="14" s="1"/>
  <c r="AQ15" i="6"/>
  <c r="AQ80" i="8"/>
  <c r="A80" i="8" s="1"/>
  <c r="AQ61" i="14"/>
  <c r="A61" i="14" s="1"/>
  <c r="AQ53" i="11"/>
  <c r="A53" i="11" s="1"/>
  <c r="AQ81" i="4"/>
  <c r="AQ74" i="14"/>
  <c r="AQ85" i="8"/>
  <c r="AQ102" i="10"/>
  <c r="A102" i="10" s="1"/>
  <c r="AQ23" i="10"/>
  <c r="AQ16" i="8"/>
  <c r="A16" i="8" s="1"/>
  <c r="AQ27" i="9"/>
  <c r="A27" i="9" s="1"/>
  <c r="AQ71" i="6"/>
  <c r="A71" i="6" s="1"/>
  <c r="AQ64" i="14"/>
  <c r="A64" i="14" s="1"/>
  <c r="AQ61" i="15"/>
  <c r="AQ33" i="4"/>
  <c r="A33" i="4" s="1"/>
  <c r="AQ32" i="8"/>
  <c r="A32" i="8" s="1"/>
  <c r="AQ103" i="7"/>
  <c r="A103" i="7" s="1"/>
  <c r="AQ94" i="13"/>
  <c r="A94" i="13" s="1"/>
  <c r="AQ86" i="8"/>
  <c r="AQ40" i="5"/>
  <c r="A40" i="5" s="1"/>
  <c r="AQ50" i="5"/>
  <c r="A50" i="5" s="1"/>
  <c r="AQ53" i="12"/>
  <c r="A53" i="12" s="1"/>
  <c r="AQ81" i="15"/>
  <c r="A81" i="15" s="1"/>
  <c r="AQ37" i="6"/>
  <c r="AQ77" i="5"/>
  <c r="AQ15" i="12"/>
  <c r="A15" i="12" s="1"/>
  <c r="AQ46" i="8"/>
  <c r="AQ53" i="15"/>
  <c r="A53" i="15" s="1"/>
  <c r="AQ85" i="4"/>
  <c r="A85" i="4" s="1"/>
  <c r="AQ29" i="9"/>
  <c r="A29" i="9" s="1"/>
  <c r="AQ81" i="8"/>
  <c r="AQ23" i="14"/>
  <c r="A23" i="14" s="1"/>
  <c r="AQ16" i="4"/>
  <c r="A16" i="4" s="1"/>
  <c r="AQ27" i="8"/>
  <c r="A27" i="8" s="1"/>
  <c r="AQ69" i="13"/>
  <c r="A69" i="13" s="1"/>
  <c r="AQ68" i="10"/>
  <c r="AQ61" i="5"/>
  <c r="A61" i="5" s="1"/>
  <c r="AQ54" i="15"/>
  <c r="A54" i="15" s="1"/>
  <c r="AQ33" i="5"/>
  <c r="AQ31" i="5"/>
  <c r="A31" i="5" s="1"/>
  <c r="AQ42" i="6"/>
  <c r="A42" i="6" s="1"/>
  <c r="AQ99" i="13"/>
  <c r="A99" i="13" s="1"/>
  <c r="AQ46" i="4"/>
  <c r="AQ58" i="8"/>
  <c r="A58" i="8" s="1"/>
  <c r="AQ95" i="15"/>
  <c r="AQ41" i="11"/>
  <c r="A41" i="11" s="1"/>
  <c r="AQ86" i="5"/>
  <c r="A86" i="5" s="1"/>
  <c r="AQ53" i="6"/>
  <c r="A53" i="6" s="1"/>
  <c r="AQ53" i="10"/>
  <c r="A53" i="10" s="1"/>
  <c r="AQ75" i="12"/>
  <c r="A75" i="12" s="1"/>
  <c r="AQ84" i="7"/>
  <c r="AQ36" i="5"/>
  <c r="AQ15" i="9"/>
  <c r="A15" i="9" s="1"/>
  <c r="AQ35" i="9"/>
  <c r="AQ52" i="11"/>
  <c r="AQ36" i="8"/>
  <c r="A36" i="8" s="1"/>
  <c r="AQ29" i="13"/>
  <c r="A29" i="13" s="1"/>
  <c r="AQ74" i="4"/>
  <c r="AQ23" i="9"/>
  <c r="A23" i="9" s="1"/>
  <c r="AQ24" i="8"/>
  <c r="A24" i="8" s="1"/>
  <c r="AQ27" i="5"/>
  <c r="AQ72" i="15"/>
  <c r="A72" i="15" s="1"/>
  <c r="AQ71" i="5"/>
  <c r="AM71" i="5" s="1"/>
  <c r="AQ60" i="13"/>
  <c r="A60" i="13" s="1"/>
  <c r="AQ32" i="7"/>
  <c r="A32" i="7" s="1"/>
  <c r="AQ43" i="6"/>
  <c r="A43" i="6" s="1"/>
  <c r="AQ40" i="11"/>
  <c r="A40" i="11" s="1"/>
  <c r="AQ41" i="10"/>
  <c r="AQ18" i="10"/>
  <c r="A18" i="10" s="1"/>
  <c r="AQ86" i="9"/>
  <c r="AM30" i="7"/>
  <c r="AQ45" i="13"/>
  <c r="A45" i="13" s="1"/>
  <c r="AQ94" i="10"/>
  <c r="A94" i="10" s="1"/>
  <c r="AQ90" i="15"/>
  <c r="AQ38" i="4"/>
  <c r="A38" i="4" s="1"/>
  <c r="AQ41" i="6"/>
  <c r="A41" i="6" s="1"/>
  <c r="AQ68" i="12"/>
  <c r="A68" i="12" s="1"/>
  <c r="AQ55" i="11"/>
  <c r="A55" i="11" s="1"/>
  <c r="AQ55" i="10"/>
  <c r="AQ80" i="12"/>
  <c r="A80" i="12" s="1"/>
  <c r="AQ80" i="7"/>
  <c r="AQ85" i="6"/>
  <c r="A85" i="6" s="1"/>
  <c r="AQ75" i="10"/>
  <c r="A75" i="10" s="1"/>
  <c r="AQ67" i="9"/>
  <c r="AQ52" i="8"/>
  <c r="AQ36" i="9"/>
  <c r="AQ29" i="7"/>
  <c r="AQ74" i="12"/>
  <c r="A74" i="12" s="1"/>
  <c r="AQ24" i="10"/>
  <c r="A24" i="10" s="1"/>
  <c r="AQ28" i="8"/>
  <c r="AQ71" i="9"/>
  <c r="A71" i="9" s="1"/>
  <c r="AQ62" i="15"/>
  <c r="A62" i="15" s="1"/>
  <c r="AQ43" i="9"/>
  <c r="AM43" i="9" s="1"/>
  <c r="AQ47" i="6"/>
  <c r="A47" i="6" s="1"/>
  <c r="AQ43" i="11"/>
  <c r="AQ102" i="8"/>
  <c r="AQ98" i="8"/>
  <c r="A20" i="12"/>
  <c r="AM20" i="12"/>
  <c r="AQ67" i="13"/>
  <c r="A67" i="13" s="1"/>
  <c r="AQ77" i="11"/>
  <c r="A77" i="11" s="1"/>
  <c r="AQ74" i="9"/>
  <c r="A74" i="9" s="1"/>
  <c r="AQ35" i="10"/>
  <c r="AQ22" i="6"/>
  <c r="A22" i="6" s="1"/>
  <c r="AQ26" i="4"/>
  <c r="A26" i="4" s="1"/>
  <c r="AQ69" i="15"/>
  <c r="A69" i="15" s="1"/>
  <c r="AQ57" i="7"/>
  <c r="A57" i="7" s="1"/>
  <c r="AQ103" i="5"/>
  <c r="A103" i="5" s="1"/>
  <c r="AQ43" i="13"/>
  <c r="A43" i="13" s="1"/>
  <c r="AQ65" i="15"/>
  <c r="A65" i="15" s="1"/>
  <c r="AQ61" i="12"/>
  <c r="A61" i="12" s="1"/>
  <c r="AQ55" i="8"/>
  <c r="AQ77" i="4"/>
  <c r="A77" i="4" s="1"/>
  <c r="AQ45" i="7"/>
  <c r="AQ81" i="6"/>
  <c r="A81" i="6" s="1"/>
  <c r="AQ44" i="9"/>
  <c r="AQ83" i="8"/>
  <c r="AQ55" i="12"/>
  <c r="AQ83" i="9"/>
  <c r="AQ29" i="8"/>
  <c r="AQ44" i="4"/>
  <c r="AQ30" i="8"/>
  <c r="AQ24" i="6"/>
  <c r="AQ28" i="6"/>
  <c r="A28" i="6" s="1"/>
  <c r="AQ58" i="4"/>
  <c r="A58" i="4" s="1"/>
  <c r="AQ57" i="12"/>
  <c r="A57" i="12" s="1"/>
  <c r="AQ54" i="14"/>
  <c r="A54" i="14" s="1"/>
  <c r="AQ32" i="14"/>
  <c r="AM32" i="14" s="1"/>
  <c r="AQ47" i="9"/>
  <c r="A47" i="9" s="1"/>
  <c r="AQ49" i="6"/>
  <c r="A49" i="6" s="1"/>
  <c r="AQ47" i="11"/>
  <c r="A47" i="11" s="1"/>
  <c r="AQ38" i="12"/>
  <c r="AQ72" i="11"/>
  <c r="A72" i="11" s="1"/>
  <c r="AQ71" i="13"/>
  <c r="AM71" i="13" s="1"/>
  <c r="AQ70" i="6"/>
  <c r="AQ69" i="14"/>
  <c r="A69" i="14" s="1"/>
  <c r="AQ62" i="11"/>
  <c r="A62" i="11" s="1"/>
  <c r="AQ57" i="9"/>
  <c r="A57" i="9" s="1"/>
  <c r="AQ56" i="8"/>
  <c r="A56" i="8" s="1"/>
  <c r="AQ31" i="13"/>
  <c r="A31" i="13" s="1"/>
  <c r="AQ32" i="6"/>
  <c r="A32" i="6" s="1"/>
  <c r="AQ49" i="9"/>
  <c r="A49" i="9" s="1"/>
  <c r="AQ90" i="14"/>
  <c r="A90" i="14" s="1"/>
  <c r="AQ50" i="7"/>
  <c r="AM50" i="7" s="1"/>
  <c r="AQ79" i="6"/>
  <c r="A79" i="6" s="1"/>
  <c r="AQ88" i="5"/>
  <c r="A88" i="5" s="1"/>
  <c r="AQ42" i="14"/>
  <c r="A42" i="14" s="1"/>
  <c r="AQ95" i="13"/>
  <c r="A95" i="13" s="1"/>
  <c r="AQ49" i="11"/>
  <c r="A49" i="11" s="1"/>
  <c r="AQ101" i="11"/>
  <c r="A101" i="11" s="1"/>
  <c r="AQ48" i="6"/>
  <c r="A48" i="6" s="1"/>
  <c r="AQ50" i="11"/>
  <c r="A50" i="11" s="1"/>
  <c r="AQ100" i="9"/>
  <c r="AQ95" i="9"/>
  <c r="A95" i="9" s="1"/>
  <c r="AQ93" i="9"/>
  <c r="A93" i="9" s="1"/>
  <c r="AQ91" i="9"/>
  <c r="AM91" i="9" s="1"/>
  <c r="AQ40" i="9"/>
  <c r="AQ86" i="10"/>
  <c r="AQ96" i="8"/>
  <c r="AQ98" i="4"/>
  <c r="AQ94" i="4"/>
  <c r="AQ92" i="4"/>
  <c r="AQ72" i="13"/>
  <c r="A72" i="13" s="1"/>
  <c r="AQ71" i="14"/>
  <c r="A71" i="14" s="1"/>
  <c r="AQ51" i="5"/>
  <c r="A51" i="5" s="1"/>
  <c r="AQ50" i="9"/>
  <c r="A50" i="9" s="1"/>
  <c r="AQ91" i="14"/>
  <c r="A91" i="14" s="1"/>
  <c r="AQ86" i="7"/>
  <c r="AM86" i="7" s="1"/>
  <c r="AQ88" i="6"/>
  <c r="A88" i="6" s="1"/>
  <c r="AQ43" i="14"/>
  <c r="A43" i="14" s="1"/>
  <c r="AQ96" i="13"/>
  <c r="A96" i="13" s="1"/>
  <c r="AQ79" i="11"/>
  <c r="A79" i="11" s="1"/>
  <c r="AQ103" i="11"/>
  <c r="A103" i="11" s="1"/>
  <c r="AQ98" i="9"/>
  <c r="AQ89" i="9"/>
  <c r="AQ82" i="10"/>
  <c r="AQ50" i="10"/>
  <c r="AQ43" i="8"/>
  <c r="AQ86" i="4"/>
  <c r="AQ64" i="9"/>
  <c r="A64" i="9" s="1"/>
  <c r="AQ63" i="10"/>
  <c r="AQ60" i="14"/>
  <c r="AM60" i="14" s="1"/>
  <c r="AQ56" i="12"/>
  <c r="A56" i="12" s="1"/>
  <c r="AQ33" i="15"/>
  <c r="A33" i="15" s="1"/>
  <c r="AQ32" i="11"/>
  <c r="A32" i="11" s="1"/>
  <c r="AQ92" i="14"/>
  <c r="A92" i="14" s="1"/>
  <c r="AQ90" i="7"/>
  <c r="A90" i="7" s="1"/>
  <c r="AQ90" i="6"/>
  <c r="A90" i="6" s="1"/>
  <c r="AQ89" i="5"/>
  <c r="AQ47" i="14"/>
  <c r="A47" i="14" s="1"/>
  <c r="AQ41" i="13"/>
  <c r="A41" i="13" s="1"/>
  <c r="AQ97" i="13"/>
  <c r="A97" i="13" s="1"/>
  <c r="AQ86" i="11"/>
  <c r="A86" i="11" s="1"/>
  <c r="AQ16" i="7"/>
  <c r="A16" i="7" s="1"/>
  <c r="AQ99" i="15"/>
  <c r="AQ99" i="8"/>
  <c r="AQ92" i="8"/>
  <c r="AQ103" i="4"/>
  <c r="A103" i="4" s="1"/>
  <c r="AQ42" i="4"/>
  <c r="A42" i="4" s="1"/>
  <c r="AQ72" i="9"/>
  <c r="A72" i="9" s="1"/>
  <c r="AQ69" i="10"/>
  <c r="A69" i="10" s="1"/>
  <c r="AQ67" i="5"/>
  <c r="A67" i="5" s="1"/>
  <c r="AQ64" i="8"/>
  <c r="A64" i="8" s="1"/>
  <c r="AQ60" i="9"/>
  <c r="A60" i="9" s="1"/>
  <c r="AQ57" i="4"/>
  <c r="AM57" i="4" s="1"/>
  <c r="AQ51" i="7"/>
  <c r="A51" i="7" s="1"/>
  <c r="AQ32" i="13"/>
  <c r="A32" i="13" s="1"/>
  <c r="AQ31" i="14"/>
  <c r="A31" i="14" s="1"/>
  <c r="AQ93" i="14"/>
  <c r="A93" i="14" s="1"/>
  <c r="AQ91" i="7"/>
  <c r="A91" i="7" s="1"/>
  <c r="AQ92" i="6"/>
  <c r="A92" i="6" s="1"/>
  <c r="AQ90" i="5"/>
  <c r="A90" i="5" s="1"/>
  <c r="AQ48" i="14"/>
  <c r="A48" i="14" s="1"/>
  <c r="AQ42" i="13"/>
  <c r="A42" i="13" s="1"/>
  <c r="AQ98" i="13"/>
  <c r="A98" i="13" s="1"/>
  <c r="AQ88" i="11"/>
  <c r="A88" i="11" s="1"/>
  <c r="AQ26" i="5"/>
  <c r="AQ67" i="7"/>
  <c r="AQ97" i="15"/>
  <c r="AQ48" i="15"/>
  <c r="AQ92" i="9"/>
  <c r="AQ85" i="10"/>
  <c r="AQ48" i="10"/>
  <c r="AQ90" i="8"/>
  <c r="AQ88" i="8"/>
  <c r="AQ89" i="4"/>
  <c r="AQ64" i="4"/>
  <c r="A64" i="4" s="1"/>
  <c r="AQ60" i="8"/>
  <c r="A60" i="8" s="1"/>
  <c r="AQ34" i="11"/>
  <c r="A34" i="11" s="1"/>
  <c r="AQ33" i="7"/>
  <c r="A33" i="7" s="1"/>
  <c r="AQ95" i="14"/>
  <c r="A95" i="14" s="1"/>
  <c r="AQ93" i="7"/>
  <c r="A93" i="7" s="1"/>
  <c r="AQ94" i="6"/>
  <c r="A94" i="6" s="1"/>
  <c r="AQ93" i="5"/>
  <c r="A93" i="5" s="1"/>
  <c r="AQ47" i="13"/>
  <c r="A47" i="13" s="1"/>
  <c r="AQ100" i="13"/>
  <c r="A100" i="13" s="1"/>
  <c r="AQ90" i="11"/>
  <c r="A90" i="11" s="1"/>
  <c r="AQ94" i="7"/>
  <c r="A94" i="7" s="1"/>
  <c r="AQ42" i="15"/>
  <c r="AQ38" i="15"/>
  <c r="AQ102" i="9"/>
  <c r="AQ42" i="9"/>
  <c r="AQ42" i="10"/>
  <c r="AQ48" i="8"/>
  <c r="AQ47" i="12"/>
  <c r="AQ66" i="9"/>
  <c r="A66" i="9" s="1"/>
  <c r="AQ64" i="12"/>
  <c r="A64" i="12" s="1"/>
  <c r="AQ62" i="4"/>
  <c r="A62" i="4" s="1"/>
  <c r="AQ52" i="6"/>
  <c r="AQ51" i="14"/>
  <c r="A51" i="14" s="1"/>
  <c r="AQ33" i="11"/>
  <c r="A33" i="11" s="1"/>
  <c r="AQ32" i="10"/>
  <c r="A32" i="10" s="1"/>
  <c r="AQ96" i="14"/>
  <c r="A96" i="14" s="1"/>
  <c r="AQ96" i="7"/>
  <c r="A96" i="7" s="1"/>
  <c r="AQ97" i="6"/>
  <c r="A97" i="6" s="1"/>
  <c r="AQ48" i="13"/>
  <c r="A48" i="13" s="1"/>
  <c r="AQ101" i="13"/>
  <c r="A101" i="13" s="1"/>
  <c r="AQ91" i="11"/>
  <c r="A91" i="11" s="1"/>
  <c r="AQ94" i="5"/>
  <c r="AQ35" i="5"/>
  <c r="A35" i="5" s="1"/>
  <c r="AQ102" i="15"/>
  <c r="AQ89" i="15"/>
  <c r="AQ40" i="10"/>
  <c r="A40" i="10" s="1"/>
  <c r="AQ90" i="12"/>
  <c r="A10" i="16"/>
  <c r="AQ52" i="7"/>
  <c r="AQ51" i="9"/>
  <c r="A51" i="9" s="1"/>
  <c r="AQ31" i="4"/>
  <c r="A31" i="4" s="1"/>
  <c r="AQ97" i="14"/>
  <c r="A97" i="14" s="1"/>
  <c r="AQ98" i="7"/>
  <c r="A98" i="7" s="1"/>
  <c r="AQ99" i="6"/>
  <c r="A99" i="6" s="1"/>
  <c r="AQ95" i="5"/>
  <c r="A95" i="5" s="1"/>
  <c r="AQ49" i="13"/>
  <c r="A49" i="13" s="1"/>
  <c r="AQ102" i="13"/>
  <c r="A102" i="13" s="1"/>
  <c r="AQ92" i="11"/>
  <c r="A92" i="11" s="1"/>
  <c r="AQ103" i="6"/>
  <c r="A103" i="6" s="1"/>
  <c r="AQ98" i="6"/>
  <c r="A98" i="6" s="1"/>
  <c r="AQ91" i="15"/>
  <c r="AQ96" i="9"/>
  <c r="AQ43" i="10"/>
  <c r="A43" i="10" s="1"/>
  <c r="AQ38" i="10"/>
  <c r="AQ103" i="8"/>
  <c r="AQ101" i="8"/>
  <c r="A101" i="8" s="1"/>
  <c r="AQ89" i="8"/>
  <c r="AQ23" i="8"/>
  <c r="AQ101" i="4"/>
  <c r="AQ99" i="4"/>
  <c r="AQ92" i="12"/>
  <c r="AQ59" i="11"/>
  <c r="AM59" i="11" s="1"/>
  <c r="AQ58" i="14"/>
  <c r="AM58" i="14" s="1"/>
  <c r="AQ54" i="11"/>
  <c r="A54" i="11" s="1"/>
  <c r="AQ34" i="9"/>
  <c r="AQ32" i="4"/>
  <c r="AM32" i="4" s="1"/>
  <c r="AQ31" i="12"/>
  <c r="AM31" i="12" s="1"/>
  <c r="AQ98" i="14"/>
  <c r="A98" i="14" s="1"/>
  <c r="AQ38" i="7"/>
  <c r="A38" i="7" s="1"/>
  <c r="AQ99" i="7"/>
  <c r="A99" i="7" s="1"/>
  <c r="AQ100" i="6"/>
  <c r="A100" i="6" s="1"/>
  <c r="AQ96" i="5"/>
  <c r="A96" i="5" s="1"/>
  <c r="AQ86" i="13"/>
  <c r="A86" i="13" s="1"/>
  <c r="AQ103" i="13"/>
  <c r="A103" i="13" s="1"/>
  <c r="AQ93" i="11"/>
  <c r="A93" i="11" s="1"/>
  <c r="AQ85" i="5"/>
  <c r="A85" i="5" s="1"/>
  <c r="AQ54" i="6"/>
  <c r="A54" i="6" s="1"/>
  <c r="AQ79" i="7"/>
  <c r="A79" i="7" s="1"/>
  <c r="AQ20" i="11"/>
  <c r="A20" i="11" s="1"/>
  <c r="AQ50" i="14"/>
  <c r="A50" i="14" s="1"/>
  <c r="AQ100" i="15"/>
  <c r="AQ94" i="9"/>
  <c r="A94" i="9" s="1"/>
  <c r="AQ97" i="8"/>
  <c r="A97" i="8" s="1"/>
  <c r="AQ95" i="8"/>
  <c r="A95" i="8" s="1"/>
  <c r="AQ49" i="8"/>
  <c r="A49" i="8" s="1"/>
  <c r="AQ95" i="12"/>
  <c r="AQ48" i="12"/>
  <c r="AM48" i="12" s="1"/>
  <c r="AQ59" i="13"/>
  <c r="A59" i="13" s="1"/>
  <c r="AQ51" i="8"/>
  <c r="AM51" i="8" s="1"/>
  <c r="AQ32" i="12"/>
  <c r="AM32" i="12" s="1"/>
  <c r="AQ99" i="14"/>
  <c r="A99" i="14" s="1"/>
  <c r="AQ40" i="7"/>
  <c r="A40" i="7" s="1"/>
  <c r="AQ100" i="7"/>
  <c r="A100" i="7" s="1"/>
  <c r="AQ101" i="6"/>
  <c r="A101" i="6" s="1"/>
  <c r="AQ97" i="5"/>
  <c r="A97" i="5" s="1"/>
  <c r="AQ88" i="13"/>
  <c r="A88" i="13" s="1"/>
  <c r="AQ38" i="11"/>
  <c r="A38" i="11" s="1"/>
  <c r="AQ94" i="11"/>
  <c r="A94" i="11" s="1"/>
  <c r="AQ61" i="6"/>
  <c r="A61" i="6" s="1"/>
  <c r="AQ39" i="6"/>
  <c r="A39" i="6" s="1"/>
  <c r="AQ20" i="6"/>
  <c r="A20" i="6" s="1"/>
  <c r="AQ38" i="13"/>
  <c r="A38" i="13" s="1"/>
  <c r="AQ49" i="15"/>
  <c r="A49" i="15" s="1"/>
  <c r="AQ88" i="9"/>
  <c r="A88" i="9" s="1"/>
  <c r="AQ17" i="9"/>
  <c r="A17" i="9" s="1"/>
  <c r="AQ103" i="12"/>
  <c r="AQ88" i="12"/>
  <c r="AQ94" i="12"/>
  <c r="AQ48" i="4"/>
  <c r="A48" i="4" s="1"/>
  <c r="AQ50" i="4"/>
  <c r="A50" i="4" s="1"/>
  <c r="AQ38" i="8"/>
  <c r="AQ102" i="12"/>
  <c r="AM102" i="12" s="1"/>
  <c r="AQ40" i="8"/>
  <c r="AQ42" i="8"/>
  <c r="AQ93" i="8"/>
  <c r="AQ40" i="12"/>
  <c r="AQ79" i="12"/>
  <c r="AQ71" i="15"/>
  <c r="A71" i="15" s="1"/>
  <c r="AQ64" i="15"/>
  <c r="A64" i="15" s="1"/>
  <c r="AQ59" i="9"/>
  <c r="A59" i="9" s="1"/>
  <c r="AQ31" i="11"/>
  <c r="A31" i="11" s="1"/>
  <c r="AQ30" i="6"/>
  <c r="A30" i="6" s="1"/>
  <c r="AQ28" i="4"/>
  <c r="A28" i="4" s="1"/>
  <c r="AQ101" i="14"/>
  <c r="A101" i="14" s="1"/>
  <c r="AQ42" i="7"/>
  <c r="A42" i="7" s="1"/>
  <c r="AQ40" i="6"/>
  <c r="A40" i="6" s="1"/>
  <c r="AQ41" i="5"/>
  <c r="A41" i="5" s="1"/>
  <c r="AQ101" i="5"/>
  <c r="A101" i="5" s="1"/>
  <c r="AQ90" i="13"/>
  <c r="A90" i="13" s="1"/>
  <c r="AQ42" i="11"/>
  <c r="A42" i="11" s="1"/>
  <c r="AQ96" i="11"/>
  <c r="A96" i="11" s="1"/>
  <c r="AQ23" i="6"/>
  <c r="A23" i="6" s="1"/>
  <c r="AQ97" i="7"/>
  <c r="A97" i="7" s="1"/>
  <c r="AQ46" i="7"/>
  <c r="A46" i="7" s="1"/>
  <c r="AQ55" i="14"/>
  <c r="AQ98" i="15"/>
  <c r="AQ96" i="15"/>
  <c r="AQ94" i="15"/>
  <c r="AQ47" i="15"/>
  <c r="AQ47" i="10"/>
  <c r="AQ43" i="4"/>
  <c r="A43" i="4" s="1"/>
  <c r="AQ43" i="5"/>
  <c r="A43" i="5" s="1"/>
  <c r="AQ102" i="5"/>
  <c r="A102" i="5" s="1"/>
  <c r="AQ91" i="13"/>
  <c r="A91" i="13" s="1"/>
  <c r="AQ97" i="11"/>
  <c r="A97" i="11" s="1"/>
  <c r="AQ41" i="9"/>
  <c r="AQ41" i="8"/>
  <c r="AM41" i="8" s="1"/>
  <c r="AQ79" i="4"/>
  <c r="AQ101" i="12"/>
  <c r="AQ99" i="12"/>
  <c r="AQ97" i="12"/>
  <c r="AQ40" i="4"/>
  <c r="A40" i="4" s="1"/>
  <c r="AQ50" i="12"/>
  <c r="A50" i="12" s="1"/>
  <c r="AQ79" i="10"/>
  <c r="AQ49" i="10"/>
  <c r="A49" i="10" s="1"/>
  <c r="AQ100" i="8"/>
  <c r="A100" i="8" s="1"/>
  <c r="AQ79" i="8"/>
  <c r="AQ94" i="8"/>
  <c r="AQ91" i="8"/>
  <c r="AQ97" i="4"/>
  <c r="AQ95" i="4"/>
  <c r="AQ91" i="4"/>
  <c r="AQ41" i="12"/>
  <c r="AM86" i="5"/>
  <c r="AM63" i="13"/>
  <c r="AM80" i="15"/>
  <c r="AM18" i="8"/>
  <c r="AM57" i="8"/>
  <c r="AM37" i="5"/>
  <c r="AM82" i="4"/>
  <c r="AM52" i="10"/>
  <c r="AM80" i="13"/>
  <c r="AM93" i="12"/>
  <c r="AM24" i="15"/>
  <c r="AM89" i="11"/>
  <c r="AM16" i="11"/>
  <c r="AM22" i="8"/>
  <c r="AM71" i="9"/>
  <c r="AM103" i="5"/>
  <c r="AM40" i="5"/>
  <c r="AM83" i="13"/>
  <c r="AM28" i="6"/>
  <c r="AM88" i="9"/>
  <c r="AM40" i="13"/>
  <c r="AM39" i="15"/>
  <c r="AM84" i="11"/>
  <c r="AM28" i="7"/>
  <c r="AM25" i="15"/>
  <c r="AM22" i="9"/>
  <c r="AM54" i="12"/>
  <c r="AM78" i="10"/>
  <c r="AM73" i="14"/>
  <c r="AM90" i="7"/>
  <c r="AM85" i="4"/>
  <c r="AM70" i="14"/>
  <c r="AM103" i="15"/>
  <c r="AM44" i="7"/>
  <c r="AM61" i="11"/>
  <c r="AM73" i="10"/>
  <c r="AM73" i="6"/>
  <c r="AM18" i="12"/>
  <c r="AM81" i="7"/>
  <c r="AM66" i="10"/>
  <c r="AM27" i="15"/>
  <c r="AM62" i="8"/>
  <c r="AM24" i="10"/>
  <c r="AM89" i="6"/>
  <c r="AM65" i="9"/>
  <c r="AM29" i="12"/>
  <c r="AM68" i="15"/>
  <c r="AM19" i="6"/>
  <c r="AM21" i="11"/>
  <c r="AM32" i="9"/>
  <c r="AM43" i="7"/>
  <c r="AM28" i="14"/>
  <c r="AM49" i="5"/>
  <c r="AM44" i="14"/>
  <c r="AM53" i="14"/>
  <c r="AM77" i="8"/>
  <c r="AM53" i="4"/>
  <c r="AM47" i="13"/>
  <c r="AM95" i="11"/>
  <c r="AM78" i="13"/>
  <c r="AM65" i="13"/>
  <c r="AM45" i="13"/>
  <c r="AM52" i="9"/>
  <c r="AM64" i="8"/>
  <c r="AN24" i="4"/>
  <c r="D19" i="16" s="1"/>
  <c r="AN24" i="15"/>
  <c r="AN24" i="7"/>
  <c r="AN24" i="12"/>
  <c r="AN24" i="9"/>
  <c r="AN24" i="10"/>
  <c r="AN24" i="11"/>
  <c r="AN24" i="14"/>
  <c r="AN24" i="8"/>
  <c r="AN24" i="5"/>
  <c r="AN24" i="13"/>
  <c r="AN24" i="6"/>
  <c r="AN56" i="4"/>
  <c r="D51" i="16" s="1"/>
  <c r="AN56" i="15"/>
  <c r="AN56" i="12"/>
  <c r="AN56" i="8"/>
  <c r="AN56" i="10"/>
  <c r="AN56" i="9"/>
  <c r="AN56" i="14"/>
  <c r="AN56" i="13"/>
  <c r="AN56" i="11"/>
  <c r="AN56" i="6"/>
  <c r="AN56" i="5"/>
  <c r="AN88" i="11"/>
  <c r="AN88" i="4"/>
  <c r="D83" i="16" s="1"/>
  <c r="AN88" i="14"/>
  <c r="AN88" i="13"/>
  <c r="AN88" i="9"/>
  <c r="AN88" i="12"/>
  <c r="AN88" i="15"/>
  <c r="AN88" i="10"/>
  <c r="AN88" i="8"/>
  <c r="AN88" i="7"/>
  <c r="AN88" i="6"/>
  <c r="AN88" i="5"/>
  <c r="AM75" i="6"/>
  <c r="A30" i="10"/>
  <c r="AM30" i="10"/>
  <c r="A16" i="12"/>
  <c r="AM16" i="12"/>
  <c r="AM59" i="15"/>
  <c r="AQ102" i="6"/>
  <c r="A102" i="6" s="1"/>
  <c r="AQ38" i="6"/>
  <c r="A38" i="6" s="1"/>
  <c r="AN25" i="10"/>
  <c r="AN25" i="11"/>
  <c r="AN25" i="12"/>
  <c r="AN25" i="13"/>
  <c r="AN25" i="14"/>
  <c r="AN25" i="8"/>
  <c r="AN25" i="15"/>
  <c r="AN25" i="7"/>
  <c r="AN25" i="9"/>
  <c r="AN25" i="6"/>
  <c r="AN25" i="4"/>
  <c r="D20" i="16" s="1"/>
  <c r="AN25" i="5"/>
  <c r="AN41" i="7"/>
  <c r="AN41" i="9"/>
  <c r="AN41" i="10"/>
  <c r="AN41" i="15"/>
  <c r="AN41" i="14"/>
  <c r="AN41" i="12"/>
  <c r="AN41" i="4"/>
  <c r="AN41" i="11"/>
  <c r="AN41" i="8"/>
  <c r="AN41" i="5"/>
  <c r="AN41" i="13"/>
  <c r="AN57" i="11"/>
  <c r="AN57" i="15"/>
  <c r="AN57" i="13"/>
  <c r="AN57" i="14"/>
  <c r="AN57" i="6"/>
  <c r="AN57" i="4"/>
  <c r="D52" i="16" s="1"/>
  <c r="AN57" i="12"/>
  <c r="AN57" i="8"/>
  <c r="AN57" i="7"/>
  <c r="AN57" i="5"/>
  <c r="AN57" i="9"/>
  <c r="AN73" i="11"/>
  <c r="AN73" i="5"/>
  <c r="AN73" i="15"/>
  <c r="AN73" i="13"/>
  <c r="AN73" i="12"/>
  <c r="AN73" i="14"/>
  <c r="AN73" i="9"/>
  <c r="AN89" i="12"/>
  <c r="AN89" i="15"/>
  <c r="AN89" i="10"/>
  <c r="AN89" i="8"/>
  <c r="AN89" i="14"/>
  <c r="AN89" i="4"/>
  <c r="D84" i="16" s="1"/>
  <c r="AN89" i="13"/>
  <c r="AN89" i="5"/>
  <c r="AN89" i="11"/>
  <c r="AN89" i="7"/>
  <c r="AN89" i="9"/>
  <c r="AM21" i="8"/>
  <c r="AN40" i="4"/>
  <c r="D35" i="16" s="1"/>
  <c r="AN40" i="8"/>
  <c r="AN40" i="11"/>
  <c r="AN40" i="13"/>
  <c r="AN40" i="9"/>
  <c r="AN40" i="12"/>
  <c r="AN40" i="14"/>
  <c r="AN40" i="7"/>
  <c r="AN40" i="10"/>
  <c r="AN40" i="6"/>
  <c r="AN40" i="15"/>
  <c r="AN40" i="5"/>
  <c r="AN72" i="4"/>
  <c r="D67" i="16" s="1"/>
  <c r="AN72" i="12"/>
  <c r="AN72" i="10"/>
  <c r="AN72" i="8"/>
  <c r="AN72" i="9"/>
  <c r="AN72" i="14"/>
  <c r="AN72" i="13"/>
  <c r="AN72" i="7"/>
  <c r="AN72" i="6"/>
  <c r="AM73" i="8"/>
  <c r="A27" i="6"/>
  <c r="AM27" i="6"/>
  <c r="AM32" i="15"/>
  <c r="AM30" i="5"/>
  <c r="AQ58" i="7"/>
  <c r="A58" i="7" s="1"/>
  <c r="AQ50" i="13"/>
  <c r="A50" i="13" s="1"/>
  <c r="AM101" i="8"/>
  <c r="A21" i="4"/>
  <c r="AM21" i="4"/>
  <c r="AQ91" i="12"/>
  <c r="A91" i="12" s="1"/>
  <c r="AM56" i="6"/>
  <c r="AM35" i="14"/>
  <c r="AM66" i="4"/>
  <c r="AQ95" i="7"/>
  <c r="A95" i="7" s="1"/>
  <c r="AN56" i="7"/>
  <c r="AQ21" i="5"/>
  <c r="A21" i="5" s="1"/>
  <c r="AQ27" i="11"/>
  <c r="A27" i="11" s="1"/>
  <c r="AQ25" i="14"/>
  <c r="A25" i="14" s="1"/>
  <c r="A93" i="15"/>
  <c r="AM93" i="15"/>
  <c r="AM93" i="9"/>
  <c r="AM39" i="13"/>
  <c r="AM67" i="8"/>
  <c r="AM71" i="11"/>
  <c r="AM64" i="14"/>
  <c r="AM62" i="4"/>
  <c r="AM30" i="13"/>
  <c r="AM47" i="5"/>
  <c r="AQ96" i="6"/>
  <c r="AM86" i="15"/>
  <c r="AQ20" i="8"/>
  <c r="A20" i="8" s="1"/>
  <c r="AM66" i="8"/>
  <c r="AM81" i="13"/>
  <c r="AQ63" i="6"/>
  <c r="A63" i="6" s="1"/>
  <c r="AM62" i="11"/>
  <c r="AN72" i="5"/>
  <c r="AM20" i="6"/>
  <c r="AQ88" i="7"/>
  <c r="A88" i="7" s="1"/>
  <c r="AM31" i="4"/>
  <c r="AQ98" i="5"/>
  <c r="A98" i="5" s="1"/>
  <c r="AQ56" i="7"/>
  <c r="A56" i="7" s="1"/>
  <c r="AM64" i="12"/>
  <c r="AM60" i="10"/>
  <c r="A56" i="13"/>
  <c r="AM56" i="13"/>
  <c r="AM51" i="9"/>
  <c r="AM32" i="6"/>
  <c r="AN72" i="11"/>
  <c r="A101" i="7"/>
  <c r="AM101" i="7"/>
  <c r="AM81" i="10"/>
  <c r="AM53" i="12"/>
  <c r="AM26" i="4"/>
  <c r="AM56" i="8"/>
  <c r="AQ25" i="6"/>
  <c r="A25" i="6" s="1"/>
  <c r="AQ102" i="11"/>
  <c r="A102" i="11" s="1"/>
  <c r="AM38" i="4"/>
  <c r="AM20" i="7"/>
  <c r="AM57" i="7"/>
  <c r="A70" i="16"/>
  <c r="B70" i="16"/>
  <c r="B69" i="3" s="1"/>
  <c r="AQ56" i="5"/>
  <c r="A56" i="5" s="1"/>
  <c r="AM53" i="11"/>
  <c r="AM22" i="13"/>
  <c r="AM60" i="12"/>
  <c r="AM57" i="5"/>
  <c r="AM51" i="4"/>
  <c r="A48" i="9"/>
  <c r="AM48" i="9"/>
  <c r="AM24" i="9"/>
  <c r="AM95" i="9"/>
  <c r="AM41" i="6"/>
  <c r="AM53" i="9"/>
  <c r="AM77" i="15"/>
  <c r="AM52" i="5"/>
  <c r="AM25" i="12"/>
  <c r="AM69" i="10"/>
  <c r="A69" i="4"/>
  <c r="AM69" i="4"/>
  <c r="AM62" i="15"/>
  <c r="AM76" i="5"/>
  <c r="AM36" i="10"/>
  <c r="AM55" i="9"/>
  <c r="AM28" i="10"/>
  <c r="AM54" i="4"/>
  <c r="AQ58" i="5"/>
  <c r="A58" i="5" s="1"/>
  <c r="AQ86" i="6"/>
  <c r="A86" i="6" s="1"/>
  <c r="AM94" i="10"/>
  <c r="AM34" i="15"/>
  <c r="AM69" i="9"/>
  <c r="A62" i="6"/>
  <c r="AM62" i="6"/>
  <c r="AM33" i="11"/>
  <c r="AM32" i="10"/>
  <c r="AQ95" i="6"/>
  <c r="A95" i="6" s="1"/>
  <c r="AQ58" i="9"/>
  <c r="A58" i="9" s="1"/>
  <c r="AM26" i="9"/>
  <c r="AM20" i="4"/>
  <c r="AQ64" i="5"/>
  <c r="A64" i="5" s="1"/>
  <c r="AM95" i="10"/>
  <c r="AM103" i="14"/>
  <c r="AM20" i="13"/>
  <c r="AM59" i="6"/>
  <c r="D91" i="16"/>
  <c r="AQ96" i="4"/>
  <c r="AQ43" i="12"/>
  <c r="AQ41" i="4"/>
  <c r="A41" i="4" s="1"/>
  <c r="D36" i="16"/>
  <c r="AM21" i="12"/>
  <c r="AM28" i="15"/>
  <c r="AM71" i="10"/>
  <c r="AM59" i="14"/>
  <c r="AM54" i="13"/>
  <c r="AM90" i="6"/>
  <c r="AM100" i="13"/>
  <c r="AM21" i="10"/>
  <c r="AM69" i="11"/>
  <c r="AM93" i="13"/>
  <c r="AM48" i="11"/>
  <c r="AN102" i="9"/>
  <c r="AN102" i="14"/>
  <c r="AN102" i="4"/>
  <c r="D97" i="16" s="1"/>
  <c r="AN102" i="13"/>
  <c r="AN102" i="12"/>
  <c r="AN102" i="15"/>
  <c r="AN102" i="10"/>
  <c r="AN102" i="11"/>
  <c r="AM54" i="15"/>
  <c r="AM18" i="5"/>
  <c r="AM25" i="4"/>
  <c r="AM58" i="11"/>
  <c r="AM56" i="9"/>
  <c r="AM31" i="5"/>
  <c r="AM99" i="7"/>
  <c r="AQ40" i="15"/>
  <c r="AM79" i="15"/>
  <c r="D88" i="16"/>
  <c r="AQ93" i="4"/>
  <c r="A49" i="4"/>
  <c r="AM49" i="4"/>
  <c r="AM100" i="10"/>
  <c r="AM59" i="5"/>
  <c r="AM94" i="6"/>
  <c r="AM86" i="13"/>
  <c r="AN102" i="8"/>
  <c r="AM33" i="13"/>
  <c r="AM101" i="10"/>
  <c r="AM56" i="4"/>
  <c r="AM100" i="5"/>
  <c r="AM96" i="13"/>
  <c r="AM79" i="11"/>
  <c r="AQ54" i="7"/>
  <c r="AM40" i="4"/>
  <c r="AN103" i="12"/>
  <c r="AN103" i="4"/>
  <c r="D98" i="16" s="1"/>
  <c r="AN90" i="12"/>
  <c r="AN26" i="4"/>
  <c r="D21" i="16" s="1"/>
  <c r="AN103" i="8"/>
  <c r="AN42" i="4"/>
  <c r="D37" i="16" s="1"/>
  <c r="D12" i="4"/>
  <c r="G8" i="17" s="1"/>
  <c r="V10" i="4"/>
  <c r="AL8" i="14" l="1"/>
  <c r="V10" i="10"/>
  <c r="D143" i="15"/>
  <c r="D143" i="11"/>
  <c r="AM8" i="6"/>
  <c r="F6" i="11"/>
  <c r="F8" i="11"/>
  <c r="G7" i="11"/>
  <c r="X2" i="24"/>
  <c r="W3" i="24"/>
  <c r="W5" i="24" s="1"/>
  <c r="AB67" i="22" s="1"/>
  <c r="D143" i="13"/>
  <c r="C17" i="22"/>
  <c r="AC18" i="22"/>
  <c r="AE18" i="22" s="1"/>
  <c r="E18" i="22" s="1"/>
  <c r="AI18" i="22"/>
  <c r="AJ18" i="22" s="1"/>
  <c r="H6" i="9"/>
  <c r="I7" i="9"/>
  <c r="H8" i="9"/>
  <c r="D143" i="10"/>
  <c r="E8" i="8"/>
  <c r="F7" i="8"/>
  <c r="D143" i="4"/>
  <c r="D143" i="14"/>
  <c r="E8" i="5"/>
  <c r="F7" i="5"/>
  <c r="H21" i="23"/>
  <c r="F7" i="4"/>
  <c r="E8" i="4"/>
  <c r="E6" i="4"/>
  <c r="A62" i="13"/>
  <c r="D10" i="9"/>
  <c r="D4" i="9" s="1"/>
  <c r="A91" i="9"/>
  <c r="D10" i="6"/>
  <c r="D4" i="6" s="1"/>
  <c r="E47" i="17"/>
  <c r="F47" i="17"/>
  <c r="D10" i="13"/>
  <c r="D4" i="13" s="1"/>
  <c r="F51" i="17"/>
  <c r="E51" i="17"/>
  <c r="E65" i="17"/>
  <c r="F65" i="17"/>
  <c r="D10" i="15"/>
  <c r="D4" i="15" s="1"/>
  <c r="D10" i="11"/>
  <c r="D4" i="11" s="1"/>
  <c r="E21" i="17"/>
  <c r="F21" i="17"/>
  <c r="AE77" i="20"/>
  <c r="AE44" i="20"/>
  <c r="AE31" i="20"/>
  <c r="AE86" i="20"/>
  <c r="AE51" i="20"/>
  <c r="H7" i="15"/>
  <c r="G6" i="15"/>
  <c r="G8" i="15"/>
  <c r="D143" i="7"/>
  <c r="E24" i="17"/>
  <c r="F24" i="17"/>
  <c r="AE46" i="20"/>
  <c r="F31" i="17"/>
  <c r="E31" i="17"/>
  <c r="G8" i="7"/>
  <c r="G6" i="7"/>
  <c r="H7" i="7"/>
  <c r="D150" i="9"/>
  <c r="L44" i="17" s="1"/>
  <c r="L45" i="17"/>
  <c r="D45" i="17" s="1"/>
  <c r="E45" i="17" s="1"/>
  <c r="D60" i="17"/>
  <c r="I19" i="17"/>
  <c r="D19" i="17" s="1"/>
  <c r="D107" i="6"/>
  <c r="F17" i="17"/>
  <c r="E17" i="17"/>
  <c r="G59" i="17"/>
  <c r="D150" i="4"/>
  <c r="G44" i="17" s="1"/>
  <c r="B26" i="1"/>
  <c r="C38" i="23" s="1"/>
  <c r="C43" i="23" s="1"/>
  <c r="B10" i="22"/>
  <c r="A9" i="23"/>
  <c r="AE70" i="20"/>
  <c r="D10" i="7"/>
  <c r="D4" i="7" s="1"/>
  <c r="M16" i="17"/>
  <c r="D107" i="10"/>
  <c r="F7" i="6"/>
  <c r="E8" i="6"/>
  <c r="E6" i="6"/>
  <c r="A9" i="24"/>
  <c r="E8" i="24"/>
  <c r="H8" i="24"/>
  <c r="B8" i="24"/>
  <c r="D107" i="4"/>
  <c r="F6" i="13"/>
  <c r="G7" i="13"/>
  <c r="F8" i="13"/>
  <c r="D10" i="5"/>
  <c r="D4" i="5" s="1"/>
  <c r="D10" i="14"/>
  <c r="D4" i="14" s="1"/>
  <c r="D143" i="12"/>
  <c r="F32" i="17"/>
  <c r="E14" i="18" s="1"/>
  <c r="E32" i="17"/>
  <c r="D14" i="18" s="1"/>
  <c r="B14" i="18"/>
  <c r="D35" i="17"/>
  <c r="K10" i="17"/>
  <c r="D107" i="8"/>
  <c r="L25" i="17"/>
  <c r="D25" i="17" s="1"/>
  <c r="D107" i="9"/>
  <c r="D10" i="8"/>
  <c r="D4" i="8" s="1"/>
  <c r="W10" i="24"/>
  <c r="W12" i="24" s="1"/>
  <c r="W13" i="24" s="1"/>
  <c r="D10" i="12"/>
  <c r="D4" i="12" s="1"/>
  <c r="D27" i="23"/>
  <c r="F33" i="23"/>
  <c r="F30" i="23"/>
  <c r="F31" i="23"/>
  <c r="F32" i="23"/>
  <c r="D25" i="23"/>
  <c r="D28" i="23"/>
  <c r="F34" i="23"/>
  <c r="D29" i="23"/>
  <c r="D26" i="23"/>
  <c r="D24" i="23"/>
  <c r="F23" i="23"/>
  <c r="B22" i="1"/>
  <c r="C22" i="1" s="1"/>
  <c r="B24" i="1"/>
  <c r="D10" i="4"/>
  <c r="D4" i="4" s="1"/>
  <c r="AK4" i="4" s="1"/>
  <c r="K7" i="17"/>
  <c r="D143" i="6"/>
  <c r="Y9" i="24"/>
  <c r="X11" i="24"/>
  <c r="F8" i="8"/>
  <c r="G7" i="8"/>
  <c r="F6" i="8"/>
  <c r="Q19" i="17"/>
  <c r="Q7" i="17" s="1"/>
  <c r="D107" i="14"/>
  <c r="V2" i="4"/>
  <c r="D1" i="2"/>
  <c r="V2" i="6"/>
  <c r="F10" i="2"/>
  <c r="V2" i="8"/>
  <c r="V14" i="22"/>
  <c r="V2" i="5"/>
  <c r="I14" i="22"/>
  <c r="V2" i="7"/>
  <c r="X4" i="24"/>
  <c r="X3" i="24" s="1"/>
  <c r="X5" i="24" s="1"/>
  <c r="AB68" i="22" s="1"/>
  <c r="D143" i="8"/>
  <c r="E57" i="17"/>
  <c r="F57" i="17"/>
  <c r="G7" i="10"/>
  <c r="F6" i="10"/>
  <c r="F8" i="10"/>
  <c r="G6" i="12"/>
  <c r="G8" i="12"/>
  <c r="H7" i="12"/>
  <c r="D30" i="17"/>
  <c r="D37" i="17"/>
  <c r="E53" i="17"/>
  <c r="F53" i="17"/>
  <c r="D107" i="15"/>
  <c r="R16" i="17"/>
  <c r="R7" i="17" s="1"/>
  <c r="D150" i="6"/>
  <c r="I44" i="17" s="1"/>
  <c r="D44" i="17" s="1"/>
  <c r="E44" i="17" s="1"/>
  <c r="I52" i="17"/>
  <c r="D52" i="17" s="1"/>
  <c r="AE66" i="20"/>
  <c r="O10" i="17"/>
  <c r="O7" i="17" s="1"/>
  <c r="D107" i="12"/>
  <c r="E13" i="17"/>
  <c r="F13" i="17"/>
  <c r="M45" i="17"/>
  <c r="D150" i="10"/>
  <c r="M44" i="17" s="1"/>
  <c r="I18" i="22"/>
  <c r="J18" i="22" s="1"/>
  <c r="C18" i="22"/>
  <c r="D143" i="9"/>
  <c r="D16" i="17"/>
  <c r="H10" i="17"/>
  <c r="D10" i="17" s="1"/>
  <c r="D107" i="5"/>
  <c r="D107" i="11"/>
  <c r="N10" i="17"/>
  <c r="Q59" i="17"/>
  <c r="D150" i="14"/>
  <c r="Q44" i="17" s="1"/>
  <c r="N7" i="17"/>
  <c r="G8" i="14"/>
  <c r="H7" i="14"/>
  <c r="G6" i="14"/>
  <c r="A57" i="4"/>
  <c r="AM100" i="6"/>
  <c r="AM64" i="6"/>
  <c r="AM55" i="4"/>
  <c r="A71" i="5"/>
  <c r="AM31" i="10"/>
  <c r="AM51" i="15"/>
  <c r="AM88" i="14"/>
  <c r="AM59" i="8"/>
  <c r="A43" i="9"/>
  <c r="AM102" i="14"/>
  <c r="AM23" i="12"/>
  <c r="AM91" i="10"/>
  <c r="A72" i="10"/>
  <c r="AM71" i="8"/>
  <c r="AM87" i="4"/>
  <c r="AM54" i="14"/>
  <c r="AM100" i="14"/>
  <c r="AM66" i="15"/>
  <c r="AM24" i="7"/>
  <c r="AM59" i="7"/>
  <c r="AM69" i="12"/>
  <c r="A60" i="4"/>
  <c r="AM62" i="7"/>
  <c r="AM29" i="15"/>
  <c r="AM48" i="7"/>
  <c r="AM99" i="10"/>
  <c r="AM60" i="13"/>
  <c r="AM18" i="11"/>
  <c r="AM65" i="4"/>
  <c r="AM36" i="6"/>
  <c r="AM87" i="11"/>
  <c r="AM76" i="8"/>
  <c r="AM65" i="10"/>
  <c r="AM31" i="13"/>
  <c r="B58" i="16"/>
  <c r="B57" i="3" s="1"/>
  <c r="AM89" i="7"/>
  <c r="AM40" i="11"/>
  <c r="AM56" i="12"/>
  <c r="AM98" i="13"/>
  <c r="AM47" i="6"/>
  <c r="AM40" i="14"/>
  <c r="AM100" i="11"/>
  <c r="AM91" i="14"/>
  <c r="AM95" i="14"/>
  <c r="AM69" i="13"/>
  <c r="AM58" i="4"/>
  <c r="AM62" i="12"/>
  <c r="AM37" i="7"/>
  <c r="AM22" i="6"/>
  <c r="AM87" i="10"/>
  <c r="AM56" i="11"/>
  <c r="AM84" i="4"/>
  <c r="AM72" i="9"/>
  <c r="AM98" i="14"/>
  <c r="AM69" i="14"/>
  <c r="AM24" i="8"/>
  <c r="AM82" i="13"/>
  <c r="AM17" i="15"/>
  <c r="AM90" i="14"/>
  <c r="AM18" i="15"/>
  <c r="AM68" i="12"/>
  <c r="AM48" i="6"/>
  <c r="AM26" i="11"/>
  <c r="B71" i="16"/>
  <c r="B70" i="3" s="1"/>
  <c r="AM18" i="6"/>
  <c r="AM100" i="4"/>
  <c r="AM68" i="7"/>
  <c r="A31" i="12"/>
  <c r="AM63" i="15"/>
  <c r="AM64" i="13"/>
  <c r="AM92" i="10"/>
  <c r="AM101" i="14"/>
  <c r="AM32" i="7"/>
  <c r="AM71" i="6"/>
  <c r="AM53" i="10"/>
  <c r="AM44" i="12"/>
  <c r="AM65" i="7"/>
  <c r="AM40" i="10"/>
  <c r="AM23" i="6"/>
  <c r="AM44" i="13"/>
  <c r="AM98" i="11"/>
  <c r="AM90" i="11"/>
  <c r="AM42" i="4"/>
  <c r="AM61" i="14"/>
  <c r="AM43" i="13"/>
  <c r="AM92" i="14"/>
  <c r="AM60" i="9"/>
  <c r="AM53" i="6"/>
  <c r="AM77" i="13"/>
  <c r="AM43" i="14"/>
  <c r="AM94" i="13"/>
  <c r="AM97" i="10"/>
  <c r="AM99" i="14"/>
  <c r="AM39" i="7"/>
  <c r="AM27" i="8"/>
  <c r="AM58" i="15"/>
  <c r="AM51" i="12"/>
  <c r="AM26" i="13"/>
  <c r="AM67" i="5"/>
  <c r="AM17" i="5"/>
  <c r="AM57" i="9"/>
  <c r="AM51" i="7"/>
  <c r="AM49" i="9"/>
  <c r="AM62" i="9"/>
  <c r="AM97" i="14"/>
  <c r="AM34" i="4"/>
  <c r="AM62" i="14"/>
  <c r="AM57" i="12"/>
  <c r="AM47" i="14"/>
  <c r="AM41" i="14"/>
  <c r="AM57" i="11"/>
  <c r="AM96" i="14"/>
  <c r="AM43" i="6"/>
  <c r="AM52" i="15"/>
  <c r="AM81" i="12"/>
  <c r="AM93" i="5"/>
  <c r="AM15" i="5"/>
  <c r="AM30" i="6"/>
  <c r="AM25" i="5"/>
  <c r="B94" i="16"/>
  <c r="B93" i="3" s="1"/>
  <c r="AM78" i="7"/>
  <c r="AM75" i="12"/>
  <c r="AM103" i="13"/>
  <c r="AM94" i="14"/>
  <c r="AM98" i="10"/>
  <c r="AM55" i="11"/>
  <c r="AM92" i="5"/>
  <c r="AM80" i="8"/>
  <c r="B42" i="16"/>
  <c r="B41" i="3" s="1"/>
  <c r="A32" i="14"/>
  <c r="AM76" i="7"/>
  <c r="AM72" i="5"/>
  <c r="AM15" i="9"/>
  <c r="AM20" i="15"/>
  <c r="AM28" i="5"/>
  <c r="AM54" i="9"/>
  <c r="AM53" i="13"/>
  <c r="AM80" i="11"/>
  <c r="AM93" i="10"/>
  <c r="AM74" i="15"/>
  <c r="AM50" i="5"/>
  <c r="AM23" i="5"/>
  <c r="AM21" i="6"/>
  <c r="AM59" i="4"/>
  <c r="AM60" i="15"/>
  <c r="A20" i="5"/>
  <c r="A56" i="15"/>
  <c r="AM71" i="4"/>
  <c r="AM23" i="11"/>
  <c r="AM69" i="7"/>
  <c r="AM65" i="5"/>
  <c r="AM86" i="12"/>
  <c r="AM49" i="7"/>
  <c r="AM29" i="4"/>
  <c r="AM27" i="7"/>
  <c r="AM87" i="9"/>
  <c r="AM24" i="12"/>
  <c r="AM72" i="4"/>
  <c r="AM61" i="5"/>
  <c r="AM67" i="10"/>
  <c r="AM18" i="14"/>
  <c r="AM58" i="12"/>
  <c r="AM18" i="10"/>
  <c r="AM33" i="14"/>
  <c r="AM50" i="6"/>
  <c r="AM86" i="14"/>
  <c r="AM26" i="7"/>
  <c r="AM45" i="12"/>
  <c r="AM16" i="15"/>
  <c r="AM18" i="7"/>
  <c r="AM35" i="7"/>
  <c r="AM81" i="15"/>
  <c r="AM96" i="10"/>
  <c r="AM91" i="7"/>
  <c r="AM30" i="14"/>
  <c r="AM67" i="6"/>
  <c r="AM68" i="9"/>
  <c r="AM63" i="12"/>
  <c r="AM84" i="5"/>
  <c r="AM46" i="9"/>
  <c r="AM57" i="14"/>
  <c r="AM58" i="13"/>
  <c r="AM72" i="12"/>
  <c r="AM88" i="6"/>
  <c r="B33" i="16"/>
  <c r="B32" i="3" s="1"/>
  <c r="AM30" i="9"/>
  <c r="AM28" i="12"/>
  <c r="AM32" i="11"/>
  <c r="AM59" i="9"/>
  <c r="AM50" i="9"/>
  <c r="A66" i="16"/>
  <c r="AM42" i="6"/>
  <c r="AM64" i="4"/>
  <c r="AM96" i="5"/>
  <c r="AM46" i="7"/>
  <c r="AM59" i="13"/>
  <c r="AM71" i="15"/>
  <c r="AM65" i="6"/>
  <c r="AM73" i="15"/>
  <c r="AM38" i="11"/>
  <c r="AM102" i="10"/>
  <c r="A71" i="13"/>
  <c r="AM53" i="8"/>
  <c r="AM51" i="11"/>
  <c r="AM54" i="11"/>
  <c r="AM85" i="11"/>
  <c r="AM50" i="12"/>
  <c r="A31" i="7"/>
  <c r="AM102" i="7"/>
  <c r="AM41" i="15"/>
  <c r="AM78" i="11"/>
  <c r="AM36" i="7"/>
  <c r="AM92" i="6"/>
  <c r="AM92" i="11"/>
  <c r="AM42" i="14"/>
  <c r="B40" i="16"/>
  <c r="B39" i="3" s="1"/>
  <c r="AM72" i="13"/>
  <c r="A102" i="12"/>
  <c r="AM54" i="10"/>
  <c r="AM101" i="13"/>
  <c r="AM34" i="6"/>
  <c r="AM48" i="13"/>
  <c r="AM33" i="7"/>
  <c r="A86" i="7"/>
  <c r="A60" i="14"/>
  <c r="A48" i="12"/>
  <c r="AM83" i="7"/>
  <c r="A34" i="13"/>
  <c r="AM64" i="10"/>
  <c r="AM27" i="14"/>
  <c r="AM27" i="12"/>
  <c r="AM79" i="5"/>
  <c r="AM26" i="6"/>
  <c r="AM59" i="12"/>
  <c r="AM24" i="14"/>
  <c r="AM89" i="14"/>
  <c r="AM42" i="13"/>
  <c r="AM103" i="4"/>
  <c r="AM60" i="6"/>
  <c r="AM74" i="9"/>
  <c r="AM67" i="12"/>
  <c r="AM64" i="15"/>
  <c r="AM72" i="15"/>
  <c r="A50" i="7"/>
  <c r="AM55" i="6"/>
  <c r="AM66" i="9"/>
  <c r="AM61" i="4"/>
  <c r="AM21" i="9"/>
  <c r="AM17" i="13"/>
  <c r="AM55" i="7"/>
  <c r="AM70" i="9"/>
  <c r="AM25" i="11"/>
  <c r="AM80" i="14"/>
  <c r="AM50" i="11"/>
  <c r="A32" i="4"/>
  <c r="AM84" i="14"/>
  <c r="AM49" i="14"/>
  <c r="AM37" i="8"/>
  <c r="A50" i="8"/>
  <c r="AM22" i="11"/>
  <c r="AM38" i="7"/>
  <c r="AM26" i="12"/>
  <c r="AM33" i="15"/>
  <c r="AM101" i="11"/>
  <c r="AM46" i="14"/>
  <c r="AM31" i="15"/>
  <c r="AM70" i="12"/>
  <c r="AM19" i="5"/>
  <c r="AM21" i="14"/>
  <c r="AM99" i="11"/>
  <c r="AM22" i="5"/>
  <c r="AM77" i="9"/>
  <c r="AM69" i="8"/>
  <c r="AM91" i="6"/>
  <c r="AM76" i="4"/>
  <c r="AM54" i="8"/>
  <c r="AM99" i="13"/>
  <c r="AM80" i="5"/>
  <c r="AM69" i="5"/>
  <c r="AM70" i="15"/>
  <c r="AM76" i="15"/>
  <c r="AM83" i="15"/>
  <c r="AM16" i="8"/>
  <c r="AM37" i="13"/>
  <c r="AM43" i="10"/>
  <c r="AM77" i="12"/>
  <c r="AM103" i="7"/>
  <c r="AM15" i="12"/>
  <c r="AM15" i="8"/>
  <c r="AM61" i="8"/>
  <c r="AM59" i="10"/>
  <c r="AM69" i="6"/>
  <c r="AM80" i="12"/>
  <c r="AM88" i="11"/>
  <c r="AM68" i="13"/>
  <c r="AM100" i="7"/>
  <c r="AM93" i="14"/>
  <c r="AM54" i="5"/>
  <c r="AM66" i="14"/>
  <c r="AM51" i="5"/>
  <c r="AM49" i="13"/>
  <c r="AM71" i="7"/>
  <c r="AM28" i="11"/>
  <c r="AM57" i="10"/>
  <c r="AM70" i="7"/>
  <c r="AM43" i="5"/>
  <c r="AM47" i="9"/>
  <c r="AM87" i="5"/>
  <c r="AM77" i="11"/>
  <c r="AM31" i="9"/>
  <c r="AM99" i="5"/>
  <c r="AM98" i="6"/>
  <c r="AM64" i="11"/>
  <c r="AM79" i="13"/>
  <c r="AM78" i="5"/>
  <c r="AM30" i="4"/>
  <c r="AM72" i="11"/>
  <c r="A34" i="16"/>
  <c r="A49" i="16"/>
  <c r="AM34" i="11"/>
  <c r="AM101" i="6"/>
  <c r="AM89" i="10"/>
  <c r="AM94" i="11"/>
  <c r="AM23" i="9"/>
  <c r="AM55" i="15"/>
  <c r="AM33" i="4"/>
  <c r="AM93" i="6"/>
  <c r="AM54" i="6"/>
  <c r="AM84" i="12"/>
  <c r="AM37" i="4"/>
  <c r="AM48" i="14"/>
  <c r="AM73" i="5"/>
  <c r="AM101" i="15"/>
  <c r="AM49" i="11"/>
  <c r="AM16" i="13"/>
  <c r="AM22" i="7"/>
  <c r="AM58" i="6"/>
  <c r="AM15" i="13"/>
  <c r="AM79" i="6"/>
  <c r="AM27" i="9"/>
  <c r="AM78" i="4"/>
  <c r="AM88" i="10"/>
  <c r="AM21" i="13"/>
  <c r="AM72" i="7"/>
  <c r="AM60" i="7"/>
  <c r="AM16" i="14"/>
  <c r="AM90" i="10"/>
  <c r="AM45" i="5"/>
  <c r="AM77" i="4"/>
  <c r="AM21" i="15"/>
  <c r="AM28" i="13"/>
  <c r="AM90" i="13"/>
  <c r="AM97" i="5"/>
  <c r="AM17" i="11"/>
  <c r="AM32" i="5"/>
  <c r="AM67" i="15"/>
  <c r="AM19" i="12"/>
  <c r="AM51" i="10"/>
  <c r="AM16" i="7"/>
  <c r="AM41" i="13"/>
  <c r="B44" i="16"/>
  <c r="B43" i="3" s="1"/>
  <c r="AM57" i="13"/>
  <c r="AM32" i="13"/>
  <c r="A58" i="14"/>
  <c r="AM39" i="14"/>
  <c r="AM26" i="10"/>
  <c r="AM53" i="7"/>
  <c r="AM97" i="7"/>
  <c r="AM58" i="8"/>
  <c r="AM39" i="6"/>
  <c r="AM53" i="15"/>
  <c r="AM94" i="9"/>
  <c r="AM19" i="7"/>
  <c r="A47" i="16"/>
  <c r="AM72" i="6"/>
  <c r="AM61" i="12"/>
  <c r="AM20" i="11"/>
  <c r="AM49" i="6"/>
  <c r="AM29" i="11"/>
  <c r="AM55" i="5"/>
  <c r="AM60" i="11"/>
  <c r="AM66" i="6"/>
  <c r="AM24" i="4"/>
  <c r="AM19" i="14"/>
  <c r="AM85" i="6"/>
  <c r="AM85" i="13"/>
  <c r="AM18" i="4"/>
  <c r="AM78" i="14"/>
  <c r="B16" i="16"/>
  <c r="B15" i="3" s="1"/>
  <c r="AM72" i="14"/>
  <c r="AM66" i="13"/>
  <c r="AM36" i="8"/>
  <c r="AM91" i="11"/>
  <c r="AM24" i="5"/>
  <c r="AM48" i="5"/>
  <c r="AM56" i="10"/>
  <c r="AM42" i="5"/>
  <c r="AM102" i="13"/>
  <c r="AM41" i="5"/>
  <c r="AM33" i="12"/>
  <c r="AM95" i="13"/>
  <c r="AM48" i="4"/>
  <c r="AM60" i="8"/>
  <c r="AM58" i="10"/>
  <c r="B81" i="16"/>
  <c r="B80" i="3" s="1"/>
  <c r="A72" i="8"/>
  <c r="AM62" i="5"/>
  <c r="A41" i="7"/>
  <c r="A16" i="9"/>
  <c r="AM77" i="14"/>
  <c r="AM45" i="9"/>
  <c r="A74" i="16"/>
  <c r="AM17" i="12"/>
  <c r="AM67" i="13"/>
  <c r="AM75" i="9"/>
  <c r="AM64" i="7"/>
  <c r="AM75" i="4"/>
  <c r="AM64" i="9"/>
  <c r="AM73" i="9"/>
  <c r="AM37" i="12"/>
  <c r="AM71" i="14"/>
  <c r="A59" i="11"/>
  <c r="AM50" i="14"/>
  <c r="AM29" i="9"/>
  <c r="AM31" i="6"/>
  <c r="AM47" i="4"/>
  <c r="B45" i="16"/>
  <c r="B44" i="3" s="1"/>
  <c r="AM63" i="5"/>
  <c r="AM38" i="5"/>
  <c r="AM78" i="8"/>
  <c r="AM88" i="13"/>
  <c r="AM20" i="9"/>
  <c r="AM92" i="7"/>
  <c r="AM73" i="7"/>
  <c r="B92" i="16"/>
  <c r="B91" i="3" s="1"/>
  <c r="AM97" i="13"/>
  <c r="AM69" i="15"/>
  <c r="AM49" i="15"/>
  <c r="B46" i="16"/>
  <c r="B45" i="3" s="1"/>
  <c r="B85" i="16"/>
  <c r="B84" i="3" s="1"/>
  <c r="AM38" i="13"/>
  <c r="AM103" i="11"/>
  <c r="AM74" i="12"/>
  <c r="AM43" i="4"/>
  <c r="A32" i="12"/>
  <c r="AM50" i="4"/>
  <c r="AM29" i="10"/>
  <c r="B43" i="16"/>
  <c r="B42" i="3" s="1"/>
  <c r="AM97" i="11"/>
  <c r="AM34" i="7"/>
  <c r="AM63" i="8"/>
  <c r="AM49" i="12"/>
  <c r="B95" i="16"/>
  <c r="B94" i="3" s="1"/>
  <c r="AM50" i="15"/>
  <c r="AM100" i="8"/>
  <c r="AM42" i="7"/>
  <c r="AM97" i="6"/>
  <c r="AM85" i="14"/>
  <c r="A27" i="16"/>
  <c r="AM28" i="4"/>
  <c r="AM97" i="8"/>
  <c r="AM99" i="6"/>
  <c r="AM52" i="14"/>
  <c r="B38" i="16"/>
  <c r="B37" i="3" s="1"/>
  <c r="A79" i="16"/>
  <c r="AM93" i="7"/>
  <c r="AM103" i="6"/>
  <c r="AM35" i="5"/>
  <c r="B55" i="16"/>
  <c r="B54" i="3" s="1"/>
  <c r="A41" i="8"/>
  <c r="AM49" i="10"/>
  <c r="AM63" i="4"/>
  <c r="AM90" i="5"/>
  <c r="AM96" i="11"/>
  <c r="AM65" i="15"/>
  <c r="AM87" i="7"/>
  <c r="A85" i="9"/>
  <c r="AM85" i="9"/>
  <c r="AM61" i="6"/>
  <c r="AM95" i="5"/>
  <c r="A87" i="16"/>
  <c r="AM61" i="13"/>
  <c r="A97" i="12"/>
  <c r="AM97" i="12"/>
  <c r="A37" i="10"/>
  <c r="AM37" i="10"/>
  <c r="AM93" i="11"/>
  <c r="AM35" i="12"/>
  <c r="A51" i="8"/>
  <c r="AM42" i="11"/>
  <c r="AM79" i="7"/>
  <c r="AM95" i="8"/>
  <c r="A91" i="4"/>
  <c r="AM91" i="4"/>
  <c r="A76" i="16"/>
  <c r="B76" i="16"/>
  <c r="B75" i="3" s="1"/>
  <c r="B57" i="16"/>
  <c r="B56" i="3" s="1"/>
  <c r="A57" i="16"/>
  <c r="A96" i="15"/>
  <c r="AM96" i="15"/>
  <c r="A103" i="12"/>
  <c r="AM103" i="12"/>
  <c r="A99" i="4"/>
  <c r="AM99" i="4"/>
  <c r="A42" i="15"/>
  <c r="AM42" i="15"/>
  <c r="A90" i="8"/>
  <c r="AM90" i="8"/>
  <c r="B90" i="16"/>
  <c r="B89" i="3" s="1"/>
  <c r="A43" i="8"/>
  <c r="AM43" i="8"/>
  <c r="A38" i="12"/>
  <c r="AM38" i="12"/>
  <c r="A44" i="9"/>
  <c r="AM44" i="9"/>
  <c r="A67" i="9"/>
  <c r="AM67" i="9"/>
  <c r="A74" i="4"/>
  <c r="AM74" i="4"/>
  <c r="A22" i="16"/>
  <c r="A15" i="6"/>
  <c r="AM15" i="6"/>
  <c r="A39" i="8"/>
  <c r="AM39" i="8"/>
  <c r="A52" i="13"/>
  <c r="AM52" i="13"/>
  <c r="A16" i="10"/>
  <c r="AM16" i="10"/>
  <c r="A87" i="14"/>
  <c r="AM87" i="14"/>
  <c r="A19" i="15"/>
  <c r="AM19" i="15"/>
  <c r="A74" i="8"/>
  <c r="AM74" i="8"/>
  <c r="A81" i="9"/>
  <c r="AM81" i="9"/>
  <c r="A68" i="11"/>
  <c r="AM68" i="11"/>
  <c r="A47" i="8"/>
  <c r="AM47" i="8"/>
  <c r="A77" i="6"/>
  <c r="AM77" i="6"/>
  <c r="B96" i="16"/>
  <c r="B95" i="3" s="1"/>
  <c r="A76" i="13"/>
  <c r="AM76" i="13"/>
  <c r="B12" i="16"/>
  <c r="B11" i="3" s="1"/>
  <c r="A12" i="16"/>
  <c r="A63" i="11"/>
  <c r="AM63" i="11"/>
  <c r="A30" i="11"/>
  <c r="AM30" i="11"/>
  <c r="A19" i="13"/>
  <c r="AM19" i="13"/>
  <c r="A95" i="4"/>
  <c r="AM95" i="4"/>
  <c r="A15" i="15"/>
  <c r="AM15" i="15"/>
  <c r="A25" i="9"/>
  <c r="AM25" i="9"/>
  <c r="A42" i="12"/>
  <c r="AM42" i="12"/>
  <c r="A20" i="10"/>
  <c r="AM20" i="10"/>
  <c r="AM91" i="13"/>
  <c r="AM89" i="13"/>
  <c r="AM96" i="7"/>
  <c r="A97" i="4"/>
  <c r="AM97" i="4"/>
  <c r="A73" i="16"/>
  <c r="B73" i="16"/>
  <c r="B72" i="3" s="1"/>
  <c r="B54" i="16"/>
  <c r="B53" i="3" s="1"/>
  <c r="A54" i="16"/>
  <c r="A99" i="12"/>
  <c r="AM99" i="12"/>
  <c r="A55" i="14"/>
  <c r="AM55" i="14"/>
  <c r="A23" i="8"/>
  <c r="AM23" i="8"/>
  <c r="B89" i="16"/>
  <c r="B88" i="3" s="1"/>
  <c r="A85" i="10"/>
  <c r="AM85" i="10"/>
  <c r="A82" i="10"/>
  <c r="AM82" i="10"/>
  <c r="A94" i="4"/>
  <c r="AM94" i="4"/>
  <c r="A45" i="7"/>
  <c r="AM45" i="7"/>
  <c r="A95" i="15"/>
  <c r="AM95" i="15"/>
  <c r="A81" i="8"/>
  <c r="AM81" i="8"/>
  <c r="A45" i="6"/>
  <c r="AM45" i="6"/>
  <c r="A76" i="10"/>
  <c r="AM76" i="10"/>
  <c r="A55" i="13"/>
  <c r="AM55" i="13"/>
  <c r="A76" i="9"/>
  <c r="AM76" i="9"/>
  <c r="A19" i="10"/>
  <c r="AM19" i="10"/>
  <c r="A29" i="6"/>
  <c r="AM29" i="6"/>
  <c r="A52" i="12"/>
  <c r="AM52" i="12"/>
  <c r="A91" i="5"/>
  <c r="AM91" i="5"/>
  <c r="A83" i="14"/>
  <c r="AM83" i="14"/>
  <c r="A73" i="12"/>
  <c r="AM73" i="12"/>
  <c r="A87" i="6"/>
  <c r="AM87" i="6"/>
  <c r="A44" i="5"/>
  <c r="AM44" i="5"/>
  <c r="A68" i="5"/>
  <c r="AM68" i="5"/>
  <c r="A38" i="9"/>
  <c r="AM38" i="9"/>
  <c r="A85" i="15"/>
  <c r="AM85" i="15"/>
  <c r="A48" i="10"/>
  <c r="AM48" i="10"/>
  <c r="A39" i="4"/>
  <c r="AM39" i="4"/>
  <c r="A84" i="6"/>
  <c r="AM84" i="6"/>
  <c r="A45" i="11"/>
  <c r="AM45" i="11"/>
  <c r="AM24" i="11"/>
  <c r="AM102" i="5"/>
  <c r="AM51" i="14"/>
  <c r="A91" i="8"/>
  <c r="AM91" i="8"/>
  <c r="B72" i="16"/>
  <c r="B71" i="3" s="1"/>
  <c r="A72" i="16"/>
  <c r="A53" i="16"/>
  <c r="B53" i="16"/>
  <c r="B52" i="3" s="1"/>
  <c r="A101" i="12"/>
  <c r="AM101" i="12"/>
  <c r="A89" i="8"/>
  <c r="AM89" i="8"/>
  <c r="A92" i="9"/>
  <c r="AM92" i="9"/>
  <c r="A89" i="9"/>
  <c r="AM89" i="9"/>
  <c r="A98" i="4"/>
  <c r="AM98" i="4"/>
  <c r="A98" i="8"/>
  <c r="AM98" i="8"/>
  <c r="A80" i="7"/>
  <c r="AM80" i="7"/>
  <c r="A52" i="11"/>
  <c r="AM52" i="11"/>
  <c r="A61" i="15"/>
  <c r="AM61" i="15"/>
  <c r="A34" i="10"/>
  <c r="AM34" i="10"/>
  <c r="A33" i="6"/>
  <c r="AM33" i="6"/>
  <c r="A35" i="8"/>
  <c r="AM35" i="8"/>
  <c r="A51" i="6"/>
  <c r="AM51" i="6"/>
  <c r="A70" i="10"/>
  <c r="AM70" i="10"/>
  <c r="A39" i="10"/>
  <c r="AM39" i="10"/>
  <c r="A34" i="8"/>
  <c r="AM34" i="8"/>
  <c r="A82" i="5"/>
  <c r="AM82" i="5"/>
  <c r="A45" i="15"/>
  <c r="AM45" i="15"/>
  <c r="A83" i="5"/>
  <c r="AM83" i="5"/>
  <c r="A82" i="14"/>
  <c r="AM82" i="14"/>
  <c r="A70" i="11"/>
  <c r="AM70" i="11"/>
  <c r="A47" i="7"/>
  <c r="AM47" i="7"/>
  <c r="A78" i="6"/>
  <c r="AM78" i="6"/>
  <c r="A73" i="13"/>
  <c r="AM73" i="13"/>
  <c r="A17" i="8"/>
  <c r="AM17" i="8"/>
  <c r="B23" i="16"/>
  <c r="B22" i="3" s="1"/>
  <c r="A36" i="13"/>
  <c r="AM36" i="13"/>
  <c r="A74" i="13"/>
  <c r="AM74" i="13"/>
  <c r="AM98" i="7"/>
  <c r="AM31" i="14"/>
  <c r="AM43" i="15"/>
  <c r="A94" i="8"/>
  <c r="AM94" i="8"/>
  <c r="A69" i="16"/>
  <c r="B69" i="16"/>
  <c r="B68" i="3" s="1"/>
  <c r="A79" i="4"/>
  <c r="AM79" i="4"/>
  <c r="A95" i="12"/>
  <c r="AM95" i="12"/>
  <c r="A48" i="15"/>
  <c r="AM48" i="15"/>
  <c r="A98" i="9"/>
  <c r="AM98" i="9"/>
  <c r="A96" i="8"/>
  <c r="AM96" i="8"/>
  <c r="A55" i="8"/>
  <c r="AM55" i="8"/>
  <c r="A102" i="8"/>
  <c r="AM102" i="8"/>
  <c r="A86" i="9"/>
  <c r="AM86" i="9"/>
  <c r="A35" i="9"/>
  <c r="AM35" i="9"/>
  <c r="A46" i="4"/>
  <c r="AM46" i="4"/>
  <c r="A17" i="10"/>
  <c r="AM17" i="10"/>
  <c r="A23" i="4"/>
  <c r="AM23" i="4"/>
  <c r="A19" i="9"/>
  <c r="AM19" i="9"/>
  <c r="A82" i="11"/>
  <c r="AM82" i="11"/>
  <c r="A36" i="4"/>
  <c r="AM36" i="4"/>
  <c r="A22" i="4"/>
  <c r="AM22" i="4"/>
  <c r="A44" i="8"/>
  <c r="AM44" i="8"/>
  <c r="A80" i="9"/>
  <c r="AM80" i="9"/>
  <c r="A27" i="4"/>
  <c r="AM27" i="4"/>
  <c r="A82" i="12"/>
  <c r="AM82" i="12"/>
  <c r="A70" i="8"/>
  <c r="AM70" i="8"/>
  <c r="A17" i="7"/>
  <c r="AM17" i="7"/>
  <c r="A88" i="15"/>
  <c r="AM88" i="15"/>
  <c r="A30" i="15"/>
  <c r="AM30" i="15"/>
  <c r="A63" i="9"/>
  <c r="AM63" i="9"/>
  <c r="A65" i="12"/>
  <c r="AM65" i="12"/>
  <c r="A79" i="8"/>
  <c r="AM79" i="8"/>
  <c r="B68" i="16"/>
  <c r="B67" i="3" s="1"/>
  <c r="A68" i="16"/>
  <c r="A79" i="12"/>
  <c r="AM79" i="12"/>
  <c r="A103" i="8"/>
  <c r="AM103" i="8"/>
  <c r="A52" i="7"/>
  <c r="AM52" i="7"/>
  <c r="A97" i="15"/>
  <c r="AM97" i="15"/>
  <c r="A89" i="5"/>
  <c r="AM89" i="5"/>
  <c r="A86" i="10"/>
  <c r="AM86" i="10"/>
  <c r="A60" i="16"/>
  <c r="A43" i="11"/>
  <c r="AM43" i="11"/>
  <c r="A55" i="10"/>
  <c r="AM55" i="10"/>
  <c r="A66" i="7"/>
  <c r="AM66" i="7"/>
  <c r="A34" i="14"/>
  <c r="AM34" i="14"/>
  <c r="A74" i="6"/>
  <c r="AM74" i="6"/>
  <c r="A25" i="7"/>
  <c r="AM25" i="7"/>
  <c r="A53" i="5"/>
  <c r="AM53" i="5"/>
  <c r="A45" i="14"/>
  <c r="AM45" i="14"/>
  <c r="A34" i="5"/>
  <c r="AM34" i="5"/>
  <c r="A87" i="12"/>
  <c r="AM87" i="12"/>
  <c r="A45" i="8"/>
  <c r="AM45" i="8"/>
  <c r="A21" i="7"/>
  <c r="AM21" i="7"/>
  <c r="A65" i="11"/>
  <c r="AM65" i="11"/>
  <c r="A44" i="10"/>
  <c r="AM44" i="10"/>
  <c r="A67" i="4"/>
  <c r="AM67" i="4"/>
  <c r="A82" i="6"/>
  <c r="AM82" i="6"/>
  <c r="A92" i="15"/>
  <c r="AM92" i="15"/>
  <c r="A84" i="9"/>
  <c r="AM84" i="9"/>
  <c r="A89" i="12"/>
  <c r="AM89" i="12"/>
  <c r="A61" i="7"/>
  <c r="AM61" i="7"/>
  <c r="A13" i="16"/>
  <c r="B13" i="16"/>
  <c r="B12" i="3" s="1"/>
  <c r="AM41" i="11"/>
  <c r="AM71" i="12"/>
  <c r="AM36" i="15"/>
  <c r="AM47" i="11"/>
  <c r="AM62" i="10"/>
  <c r="AM32" i="8"/>
  <c r="A41" i="9"/>
  <c r="AM41" i="9"/>
  <c r="A40" i="12"/>
  <c r="AM40" i="12"/>
  <c r="A38" i="10"/>
  <c r="AM38" i="10"/>
  <c r="A52" i="6"/>
  <c r="AM52" i="6"/>
  <c r="A67" i="7"/>
  <c r="AM67" i="7"/>
  <c r="A40" i="9"/>
  <c r="AM40" i="9"/>
  <c r="A41" i="10"/>
  <c r="AM41" i="10"/>
  <c r="A36" i="5"/>
  <c r="AM36" i="5"/>
  <c r="A46" i="8"/>
  <c r="AM46" i="8"/>
  <c r="B18" i="16"/>
  <c r="B17" i="3" s="1"/>
  <c r="A33" i="9"/>
  <c r="AM33" i="9"/>
  <c r="A83" i="6"/>
  <c r="AM83" i="6"/>
  <c r="A73" i="11"/>
  <c r="AM73" i="11"/>
  <c r="A22" i="12"/>
  <c r="AM22" i="12"/>
  <c r="A77" i="7"/>
  <c r="AM77" i="7"/>
  <c r="A76" i="12"/>
  <c r="AM76" i="12"/>
  <c r="A17" i="6"/>
  <c r="AM17" i="6"/>
  <c r="A84" i="8"/>
  <c r="AM84" i="8"/>
  <c r="A15" i="4"/>
  <c r="AM15" i="4"/>
  <c r="A103" i="9"/>
  <c r="AM103" i="9"/>
  <c r="A97" i="9"/>
  <c r="AM97" i="9"/>
  <c r="A45" i="4"/>
  <c r="AM45" i="4"/>
  <c r="A98" i="15"/>
  <c r="AM98" i="15"/>
  <c r="A50" i="10"/>
  <c r="AM50" i="10"/>
  <c r="AM57" i="6"/>
  <c r="AM103" i="10"/>
  <c r="AM91" i="12"/>
  <c r="AM40" i="7"/>
  <c r="AM88" i="5"/>
  <c r="AM101" i="5"/>
  <c r="AM40" i="6"/>
  <c r="AM85" i="5"/>
  <c r="B86" i="16"/>
  <c r="B85" i="3" s="1"/>
  <c r="A93" i="8"/>
  <c r="AM93" i="8"/>
  <c r="A90" i="12"/>
  <c r="AM90" i="12"/>
  <c r="A26" i="5"/>
  <c r="AM26" i="5"/>
  <c r="A84" i="7"/>
  <c r="AM84" i="7"/>
  <c r="A68" i="8"/>
  <c r="AM68" i="8"/>
  <c r="A23" i="7"/>
  <c r="AM23" i="7"/>
  <c r="A81" i="14"/>
  <c r="AM81" i="14"/>
  <c r="A63" i="14"/>
  <c r="AM63" i="14"/>
  <c r="A15" i="7"/>
  <c r="AM15" i="7"/>
  <c r="A46" i="13"/>
  <c r="AM46" i="13"/>
  <c r="A70" i="5"/>
  <c r="AM70" i="5"/>
  <c r="A74" i="10"/>
  <c r="AM74" i="10"/>
  <c r="A78" i="9"/>
  <c r="AM78" i="9"/>
  <c r="A79" i="14"/>
  <c r="AM79" i="14"/>
  <c r="A99" i="9"/>
  <c r="AM99" i="9"/>
  <c r="A39" i="16"/>
  <c r="B39" i="16"/>
  <c r="B38" i="3" s="1"/>
  <c r="AM92" i="13"/>
  <c r="AM18" i="9"/>
  <c r="A79" i="10"/>
  <c r="AM79" i="10"/>
  <c r="B65" i="16"/>
  <c r="B64" i="3" s="1"/>
  <c r="A65" i="16"/>
  <c r="A48" i="16"/>
  <c r="B48" i="16"/>
  <c r="B47" i="3" s="1"/>
  <c r="B32" i="16"/>
  <c r="B31" i="3" s="1"/>
  <c r="A32" i="16"/>
  <c r="A42" i="8"/>
  <c r="AM42" i="8"/>
  <c r="A96" i="9"/>
  <c r="AM96" i="9"/>
  <c r="A62" i="16"/>
  <c r="A77" i="5"/>
  <c r="AM77" i="5"/>
  <c r="A23" i="10"/>
  <c r="AM23" i="10"/>
  <c r="A27" i="13"/>
  <c r="AM27" i="13"/>
  <c r="A24" i="13"/>
  <c r="AM24" i="13"/>
  <c r="A46" i="10"/>
  <c r="AM46" i="10"/>
  <c r="A73" i="4"/>
  <c r="AM73" i="4"/>
  <c r="A37" i="9"/>
  <c r="AM37" i="9"/>
  <c r="A78" i="15"/>
  <c r="AM78" i="15"/>
  <c r="A65" i="14"/>
  <c r="AM65" i="14"/>
  <c r="A15" i="10"/>
  <c r="AM15" i="10"/>
  <c r="A33" i="10"/>
  <c r="AM33" i="10"/>
  <c r="A75" i="13"/>
  <c r="AM75" i="13"/>
  <c r="A15" i="14"/>
  <c r="AM15" i="14"/>
  <c r="A81" i="5"/>
  <c r="AM81" i="5"/>
  <c r="A50" i="16"/>
  <c r="A44" i="15"/>
  <c r="AM44" i="15"/>
  <c r="A101" i="9"/>
  <c r="AM101" i="9"/>
  <c r="A101" i="4"/>
  <c r="AM101" i="4"/>
  <c r="AM31" i="11"/>
  <c r="AM67" i="14"/>
  <c r="AM49" i="8"/>
  <c r="B64" i="16"/>
  <c r="B63" i="3" s="1"/>
  <c r="A64" i="16"/>
  <c r="A31" i="16"/>
  <c r="B31" i="16"/>
  <c r="B30" i="3" s="1"/>
  <c r="A40" i="8"/>
  <c r="AM40" i="8"/>
  <c r="A100" i="15"/>
  <c r="AM100" i="15"/>
  <c r="A91" i="15"/>
  <c r="AM91" i="15"/>
  <c r="A89" i="15"/>
  <c r="AM89" i="15"/>
  <c r="A24" i="6"/>
  <c r="AM24" i="6"/>
  <c r="A37" i="6"/>
  <c r="AM37" i="6"/>
  <c r="A39" i="5"/>
  <c r="AM39" i="5"/>
  <c r="A20" i="14"/>
  <c r="AM20" i="14"/>
  <c r="A22" i="15"/>
  <c r="AM22" i="15"/>
  <c r="A80" i="4"/>
  <c r="AM80" i="4"/>
  <c r="A74" i="11"/>
  <c r="AM74" i="11"/>
  <c r="A87" i="8"/>
  <c r="AM87" i="8"/>
  <c r="A63" i="7"/>
  <c r="AM63" i="7"/>
  <c r="A34" i="12"/>
  <c r="AM34" i="12"/>
  <c r="A82" i="9"/>
  <c r="AM82" i="9"/>
  <c r="A80" i="6"/>
  <c r="AM80" i="6"/>
  <c r="A36" i="11"/>
  <c r="AM36" i="11"/>
  <c r="A79" i="9"/>
  <c r="AM79" i="9"/>
  <c r="A74" i="5"/>
  <c r="AM74" i="5"/>
  <c r="A39" i="9"/>
  <c r="AM39" i="9"/>
  <c r="A29" i="14"/>
  <c r="AM29" i="14"/>
  <c r="B14" i="16"/>
  <c r="B13" i="3" s="1"/>
  <c r="A14" i="16"/>
  <c r="AM75" i="10"/>
  <c r="AM94" i="7"/>
  <c r="AM33" i="8"/>
  <c r="AM26" i="8"/>
  <c r="AM86" i="11"/>
  <c r="AM87" i="13"/>
  <c r="B82" i="16"/>
  <c r="B81" i="3" s="1"/>
  <c r="A82" i="16"/>
  <c r="A63" i="16"/>
  <c r="B63" i="16"/>
  <c r="B62" i="3" s="1"/>
  <c r="B30" i="16"/>
  <c r="B29" i="3" s="1"/>
  <c r="A30" i="16"/>
  <c r="A102" i="15"/>
  <c r="AM102" i="15"/>
  <c r="A47" i="12"/>
  <c r="AM47" i="12"/>
  <c r="A100" i="9"/>
  <c r="AM100" i="9"/>
  <c r="A30" i="8"/>
  <c r="AM30" i="8"/>
  <c r="A28" i="8"/>
  <c r="AM28" i="8"/>
  <c r="A33" i="5"/>
  <c r="AM33" i="5"/>
  <c r="A85" i="8"/>
  <c r="AM85" i="8"/>
  <c r="A29" i="5"/>
  <c r="AM29" i="5"/>
  <c r="A16" i="5"/>
  <c r="AM16" i="5"/>
  <c r="A82" i="7"/>
  <c r="AM82" i="7"/>
  <c r="A46" i="12"/>
  <c r="AM46" i="12"/>
  <c r="A77" i="10"/>
  <c r="AM77" i="10"/>
  <c r="A26" i="14"/>
  <c r="AM26" i="14"/>
  <c r="A38" i="14"/>
  <c r="AM38" i="14"/>
  <c r="A68" i="6"/>
  <c r="AM68" i="6"/>
  <c r="A66" i="11"/>
  <c r="AM66" i="11"/>
  <c r="A85" i="12"/>
  <c r="AM85" i="12"/>
  <c r="A56" i="16"/>
  <c r="B56" i="16"/>
  <c r="B55" i="3" s="1"/>
  <c r="B75" i="16"/>
  <c r="B74" i="3" s="1"/>
  <c r="AM56" i="14"/>
  <c r="B29" i="16"/>
  <c r="B28" i="3" s="1"/>
  <c r="A29" i="16"/>
  <c r="A15" i="16"/>
  <c r="B15" i="16"/>
  <c r="B14" i="3" s="1"/>
  <c r="A38" i="8"/>
  <c r="AM38" i="8"/>
  <c r="A34" i="9"/>
  <c r="AM34" i="9"/>
  <c r="A48" i="8"/>
  <c r="AM48" i="8"/>
  <c r="A44" i="4"/>
  <c r="AM44" i="4"/>
  <c r="A74" i="14"/>
  <c r="AM74" i="14"/>
  <c r="A75" i="15"/>
  <c r="AM75" i="15"/>
  <c r="A75" i="5"/>
  <c r="AM75" i="5"/>
  <c r="A68" i="14"/>
  <c r="AM68" i="14"/>
  <c r="A81" i="11"/>
  <c r="AM81" i="11"/>
  <c r="A35" i="11"/>
  <c r="AM35" i="11"/>
  <c r="A26" i="15"/>
  <c r="AM26" i="15"/>
  <c r="A25" i="13"/>
  <c r="AM25" i="13"/>
  <c r="A76" i="6"/>
  <c r="AM76" i="6"/>
  <c r="A36" i="12"/>
  <c r="AM36" i="12"/>
  <c r="A52" i="4"/>
  <c r="AM52" i="4"/>
  <c r="A46" i="15"/>
  <c r="AM46" i="15"/>
  <c r="A35" i="15"/>
  <c r="AM35" i="15"/>
  <c r="A19" i="4"/>
  <c r="AM19" i="4"/>
  <c r="A37" i="11"/>
  <c r="AM37" i="11"/>
  <c r="A65" i="8"/>
  <c r="AM65" i="8"/>
  <c r="A92" i="4"/>
  <c r="AM92" i="4"/>
  <c r="A35" i="6"/>
  <c r="AM35" i="6"/>
  <c r="AM29" i="13"/>
  <c r="AM81" i="6"/>
  <c r="A80" i="16"/>
  <c r="B80" i="16"/>
  <c r="B79" i="3" s="1"/>
  <c r="A61" i="16"/>
  <c r="B61" i="16"/>
  <c r="B60" i="3" s="1"/>
  <c r="B28" i="16"/>
  <c r="B27" i="3" s="1"/>
  <c r="A28" i="16"/>
  <c r="A94" i="5"/>
  <c r="AM94" i="5"/>
  <c r="A42" i="10"/>
  <c r="AM42" i="10"/>
  <c r="A92" i="8"/>
  <c r="AM92" i="8"/>
  <c r="A29" i="8"/>
  <c r="AM29" i="8"/>
  <c r="A90" i="15"/>
  <c r="AM90" i="15"/>
  <c r="A81" i="4"/>
  <c r="AM81" i="4"/>
  <c r="A70" i="4"/>
  <c r="AM70" i="4"/>
  <c r="A22" i="10"/>
  <c r="AM22" i="10"/>
  <c r="A15" i="11"/>
  <c r="AM15" i="11"/>
  <c r="A22" i="14"/>
  <c r="AM22" i="14"/>
  <c r="A83" i="4"/>
  <c r="AM83" i="4"/>
  <c r="A46" i="6"/>
  <c r="AM46" i="6"/>
  <c r="A57" i="15"/>
  <c r="AM57" i="15"/>
  <c r="A74" i="7"/>
  <c r="AM74" i="7"/>
  <c r="A25" i="10"/>
  <c r="AM25" i="10"/>
  <c r="A96" i="12"/>
  <c r="AM96" i="12"/>
  <c r="A66" i="12"/>
  <c r="AM66" i="12"/>
  <c r="A78" i="12"/>
  <c r="AM78" i="12"/>
  <c r="A76" i="11"/>
  <c r="AM76" i="11"/>
  <c r="A35" i="13"/>
  <c r="AM35" i="13"/>
  <c r="A66" i="5"/>
  <c r="AM66" i="5"/>
  <c r="AM39" i="12"/>
  <c r="AM75" i="11"/>
  <c r="AM17" i="9"/>
  <c r="B26" i="16"/>
  <c r="B25" i="3" s="1"/>
  <c r="A26" i="16"/>
  <c r="A47" i="10"/>
  <c r="AM47" i="10"/>
  <c r="A42" i="9"/>
  <c r="AM42" i="9"/>
  <c r="A99" i="8"/>
  <c r="AM99" i="8"/>
  <c r="A63" i="10"/>
  <c r="AM63" i="10"/>
  <c r="A70" i="6"/>
  <c r="AM70" i="6"/>
  <c r="A83" i="9"/>
  <c r="AM83" i="9"/>
  <c r="A35" i="10"/>
  <c r="AM35" i="10"/>
  <c r="A29" i="7"/>
  <c r="AM29" i="7"/>
  <c r="A27" i="5"/>
  <c r="AM27" i="5"/>
  <c r="A68" i="10"/>
  <c r="AM68" i="10"/>
  <c r="A84" i="10"/>
  <c r="AM84" i="10"/>
  <c r="A37" i="15"/>
  <c r="AM37" i="15"/>
  <c r="A23" i="15"/>
  <c r="AM23" i="15"/>
  <c r="A36" i="14"/>
  <c r="AM36" i="14"/>
  <c r="A75" i="7"/>
  <c r="AM75" i="7"/>
  <c r="A44" i="11"/>
  <c r="AM44" i="11"/>
  <c r="A46" i="5"/>
  <c r="AM46" i="5"/>
  <c r="A98" i="12"/>
  <c r="AM98" i="12"/>
  <c r="A27" i="10"/>
  <c r="AM27" i="10"/>
  <c r="A90" i="4"/>
  <c r="AM90" i="4"/>
  <c r="A18" i="13"/>
  <c r="AM18" i="13"/>
  <c r="A67" i="11"/>
  <c r="AM67" i="11"/>
  <c r="A87" i="15"/>
  <c r="AM87" i="15"/>
  <c r="A84" i="13"/>
  <c r="AM84" i="13"/>
  <c r="A83" i="12"/>
  <c r="AM83" i="12"/>
  <c r="A61" i="10"/>
  <c r="AM61" i="10"/>
  <c r="AM37" i="14"/>
  <c r="AM19" i="11"/>
  <c r="AM23" i="14"/>
  <c r="B78" i="16"/>
  <c r="B77" i="3" s="1"/>
  <c r="A78" i="16"/>
  <c r="A59" i="16"/>
  <c r="B59" i="16"/>
  <c r="B58" i="3" s="1"/>
  <c r="B25" i="16"/>
  <c r="B24" i="3" s="1"/>
  <c r="A25" i="16"/>
  <c r="A47" i="15"/>
  <c r="AM47" i="15"/>
  <c r="A94" i="12"/>
  <c r="AM94" i="12"/>
  <c r="A102" i="9"/>
  <c r="AM102" i="9"/>
  <c r="A89" i="4"/>
  <c r="AM89" i="4"/>
  <c r="A99" i="15"/>
  <c r="AM99" i="15"/>
  <c r="A55" i="12"/>
  <c r="AM55" i="12"/>
  <c r="A36" i="9"/>
  <c r="AM36" i="9"/>
  <c r="A86" i="8"/>
  <c r="AM86" i="8"/>
  <c r="A46" i="11"/>
  <c r="AM46" i="11"/>
  <c r="A75" i="8"/>
  <c r="AM75" i="8"/>
  <c r="A76" i="14"/>
  <c r="AM76" i="14"/>
  <c r="A82" i="8"/>
  <c r="AM82" i="8"/>
  <c r="A85" i="7"/>
  <c r="AM85" i="7"/>
  <c r="A100" i="12"/>
  <c r="AM100" i="12"/>
  <c r="A16" i="6"/>
  <c r="AM16" i="6"/>
  <c r="A102" i="4"/>
  <c r="AM102" i="4"/>
  <c r="A88" i="4"/>
  <c r="AM88" i="4"/>
  <c r="A17" i="14"/>
  <c r="AM17" i="14"/>
  <c r="A75" i="14"/>
  <c r="AM75" i="14"/>
  <c r="A68" i="4"/>
  <c r="AM68" i="4"/>
  <c r="A61" i="9"/>
  <c r="AM61" i="9"/>
  <c r="B17" i="16"/>
  <c r="B16" i="3" s="1"/>
  <c r="A17" i="16"/>
  <c r="AM60" i="5"/>
  <c r="AM31" i="8"/>
  <c r="AM84" i="15"/>
  <c r="AM83" i="10"/>
  <c r="A41" i="12"/>
  <c r="AM41" i="12"/>
  <c r="B93" i="16"/>
  <c r="B92" i="3" s="1"/>
  <c r="A93" i="16"/>
  <c r="A77" i="16"/>
  <c r="B77" i="16"/>
  <c r="B76" i="3" s="1"/>
  <c r="A41" i="16"/>
  <c r="B41" i="16"/>
  <c r="B40" i="3" s="1"/>
  <c r="B24" i="16"/>
  <c r="B23" i="3" s="1"/>
  <c r="A24" i="16"/>
  <c r="A94" i="15"/>
  <c r="AM94" i="15"/>
  <c r="A88" i="12"/>
  <c r="AM88" i="12"/>
  <c r="A92" i="12"/>
  <c r="AM92" i="12"/>
  <c r="A38" i="15"/>
  <c r="AM38" i="15"/>
  <c r="A88" i="8"/>
  <c r="AM88" i="8"/>
  <c r="A86" i="4"/>
  <c r="AM86" i="4"/>
  <c r="A83" i="8"/>
  <c r="AM83" i="8"/>
  <c r="A52" i="8"/>
  <c r="AM52" i="8"/>
  <c r="A11" i="16"/>
  <c r="B11" i="16"/>
  <c r="B10" i="3" s="1"/>
  <c r="A44" i="6"/>
  <c r="AM44" i="6"/>
  <c r="A19" i="8"/>
  <c r="AM19" i="8"/>
  <c r="A80" i="10"/>
  <c r="AM80" i="10"/>
  <c r="A25" i="8"/>
  <c r="AM25" i="8"/>
  <c r="A35" i="4"/>
  <c r="AM35" i="4"/>
  <c r="A51" i="13"/>
  <c r="AM51" i="13"/>
  <c r="A39" i="11"/>
  <c r="AM39" i="11"/>
  <c r="A28" i="9"/>
  <c r="AM28" i="9"/>
  <c r="A82" i="15"/>
  <c r="AM82" i="15"/>
  <c r="A70" i="13"/>
  <c r="AM70" i="13"/>
  <c r="A23" i="13"/>
  <c r="AM23" i="13"/>
  <c r="A45" i="10"/>
  <c r="AM45" i="10"/>
  <c r="A90" i="9"/>
  <c r="AM90" i="9"/>
  <c r="A83" i="11"/>
  <c r="AM83" i="11"/>
  <c r="A17" i="4"/>
  <c r="AM17" i="4"/>
  <c r="A30" i="12"/>
  <c r="AM30" i="12"/>
  <c r="AM58" i="7"/>
  <c r="AM25" i="14"/>
  <c r="AM88" i="7"/>
  <c r="AM20" i="8"/>
  <c r="AM38" i="6"/>
  <c r="A37" i="16"/>
  <c r="B37" i="16"/>
  <c r="B36" i="3" s="1"/>
  <c r="B21" i="16"/>
  <c r="B20" i="3" s="1"/>
  <c r="A21" i="16"/>
  <c r="D99" i="16"/>
  <c r="B91" i="16"/>
  <c r="B90" i="3" s="1"/>
  <c r="A91" i="16"/>
  <c r="AM56" i="5"/>
  <c r="AM64" i="5"/>
  <c r="AM86" i="6"/>
  <c r="AM25" i="6"/>
  <c r="AM27" i="11"/>
  <c r="AM50" i="13"/>
  <c r="AM58" i="5"/>
  <c r="B83" i="16"/>
  <c r="B82" i="3" s="1"/>
  <c r="A83" i="16"/>
  <c r="B98" i="16"/>
  <c r="B97" i="3" s="1"/>
  <c r="A98" i="16"/>
  <c r="A93" i="4"/>
  <c r="AM93" i="4"/>
  <c r="B88" i="16"/>
  <c r="B87" i="3" s="1"/>
  <c r="A88" i="16"/>
  <c r="AM41" i="4"/>
  <c r="AM63" i="6"/>
  <c r="AM58" i="9"/>
  <c r="AM102" i="11"/>
  <c r="A96" i="6"/>
  <c r="AM96" i="6"/>
  <c r="B35" i="16"/>
  <c r="B34" i="3" s="1"/>
  <c r="A35" i="16"/>
  <c r="B84" i="16"/>
  <c r="B83" i="3" s="1"/>
  <c r="A84" i="16"/>
  <c r="B51" i="16"/>
  <c r="B50" i="3" s="1"/>
  <c r="A51" i="16"/>
  <c r="B36" i="16"/>
  <c r="B35" i="3" s="1"/>
  <c r="A36" i="16"/>
  <c r="A40" i="15"/>
  <c r="AM40" i="15"/>
  <c r="A97" i="16"/>
  <c r="B97" i="16"/>
  <c r="B96" i="3" s="1"/>
  <c r="A43" i="12"/>
  <c r="AM43" i="12"/>
  <c r="AM95" i="6"/>
  <c r="AM56" i="7"/>
  <c r="B52" i="16"/>
  <c r="B51" i="3" s="1"/>
  <c r="A52" i="16"/>
  <c r="AM21" i="5"/>
  <c r="AM102" i="6"/>
  <c r="B19" i="16"/>
  <c r="B18" i="3" s="1"/>
  <c r="A19" i="16"/>
  <c r="AM98" i="5"/>
  <c r="B67" i="16"/>
  <c r="B66" i="3" s="1"/>
  <c r="A67" i="16"/>
  <c r="B20" i="16"/>
  <c r="B19" i="3" s="1"/>
  <c r="A20" i="16"/>
  <c r="AM95" i="7"/>
  <c r="A54" i="7"/>
  <c r="AM54" i="7"/>
  <c r="A96" i="4"/>
  <c r="AM96" i="4"/>
  <c r="G7" i="17"/>
  <c r="W6" i="24" l="1"/>
  <c r="H7" i="11"/>
  <c r="G8" i="11"/>
  <c r="G6" i="11"/>
  <c r="G7" i="4"/>
  <c r="F8" i="4"/>
  <c r="F6" i="4"/>
  <c r="G7" i="5"/>
  <c r="F6" i="5"/>
  <c r="F8" i="5"/>
  <c r="J7" i="9"/>
  <c r="I8" i="9"/>
  <c r="I6" i="9"/>
  <c r="R4" i="4"/>
  <c r="R4" i="5" s="1"/>
  <c r="F25" i="17"/>
  <c r="E12" i="18" s="1"/>
  <c r="E25" i="17"/>
  <c r="D12" i="18" s="1"/>
  <c r="B12" i="18"/>
  <c r="B11" i="18"/>
  <c r="E19" i="17"/>
  <c r="D11" i="18" s="1"/>
  <c r="F19" i="17"/>
  <c r="E11" i="18" s="1"/>
  <c r="B9" i="18"/>
  <c r="E10" i="17"/>
  <c r="D9" i="18" s="1"/>
  <c r="F10" i="17"/>
  <c r="E9" i="18" s="1"/>
  <c r="G6" i="10"/>
  <c r="H7" i="10"/>
  <c r="G8" i="10"/>
  <c r="E2" i="6"/>
  <c r="E106" i="6" s="1"/>
  <c r="V106" i="6"/>
  <c r="B7" i="6"/>
  <c r="D2" i="16"/>
  <c r="E1" i="20"/>
  <c r="F2" i="17"/>
  <c r="C1" i="18" s="1"/>
  <c r="J4" i="6"/>
  <c r="J4" i="12"/>
  <c r="J4" i="8"/>
  <c r="J4" i="5"/>
  <c r="J4" i="7"/>
  <c r="J4" i="15"/>
  <c r="J4" i="4"/>
  <c r="J4" i="10"/>
  <c r="J4" i="9"/>
  <c r="J4" i="13"/>
  <c r="J4" i="11"/>
  <c r="J4" i="14"/>
  <c r="H6" i="14"/>
  <c r="H8" i="14"/>
  <c r="I7" i="14"/>
  <c r="F52" i="17"/>
  <c r="E52" i="17"/>
  <c r="E2" i="4"/>
  <c r="E106" i="4" s="1"/>
  <c r="V106" i="4"/>
  <c r="B7" i="4"/>
  <c r="I4" i="16"/>
  <c r="AC4" i="16" s="1"/>
  <c r="E9" i="24"/>
  <c r="B9" i="24"/>
  <c r="H9" i="24"/>
  <c r="A10" i="24"/>
  <c r="E60" i="17"/>
  <c r="F60" i="17"/>
  <c r="B15" i="18"/>
  <c r="F35" i="17"/>
  <c r="E15" i="18" s="1"/>
  <c r="E35" i="17"/>
  <c r="D15" i="18" s="1"/>
  <c r="I7" i="7"/>
  <c r="H6" i="7"/>
  <c r="H8" i="7"/>
  <c r="F37" i="17"/>
  <c r="E16" i="18" s="1"/>
  <c r="B16" i="18"/>
  <c r="E37" i="17"/>
  <c r="D16" i="18" s="1"/>
  <c r="C67" i="22"/>
  <c r="O67" i="22"/>
  <c r="E30" i="17"/>
  <c r="D13" i="18" s="1"/>
  <c r="B13" i="18"/>
  <c r="F30" i="17"/>
  <c r="E13" i="18" s="1"/>
  <c r="G6" i="8"/>
  <c r="H7" i="8"/>
  <c r="G8" i="8"/>
  <c r="L7" i="17"/>
  <c r="X6" i="24"/>
  <c r="H7" i="17"/>
  <c r="I7" i="17"/>
  <c r="I7" i="12"/>
  <c r="H6" i="12"/>
  <c r="H8" i="12"/>
  <c r="V106" i="7"/>
  <c r="E2" i="7"/>
  <c r="E106" i="7" s="1"/>
  <c r="B7" i="7"/>
  <c r="X10" i="24"/>
  <c r="X12" i="24" s="1"/>
  <c r="X13" i="24" s="1"/>
  <c r="AB10" i="22"/>
  <c r="AB61" i="22" s="1"/>
  <c r="AE61" i="22" s="1"/>
  <c r="O10" i="22"/>
  <c r="O61" i="22" s="1"/>
  <c r="R61" i="22" s="1"/>
  <c r="B61" i="22"/>
  <c r="E61" i="22" s="1"/>
  <c r="I7" i="15"/>
  <c r="H8" i="15"/>
  <c r="H6" i="15"/>
  <c r="F6" i="6"/>
  <c r="F8" i="6"/>
  <c r="G7" i="6"/>
  <c r="G6" i="13"/>
  <c r="H7" i="13"/>
  <c r="G8" i="13"/>
  <c r="C24" i="23"/>
  <c r="E28" i="23"/>
  <c r="C33" i="23"/>
  <c r="E32" i="23"/>
  <c r="E30" i="23"/>
  <c r="C26" i="23"/>
  <c r="C25" i="23"/>
  <c r="E29" i="23"/>
  <c r="C29" i="23"/>
  <c r="E26" i="23"/>
  <c r="C28" i="23"/>
  <c r="C32" i="23"/>
  <c r="E34" i="23"/>
  <c r="C27" i="23"/>
  <c r="E23" i="23"/>
  <c r="E33" i="23"/>
  <c r="C34" i="23"/>
  <c r="C30" i="23"/>
  <c r="E27" i="23"/>
  <c r="C31" i="23"/>
  <c r="E31" i="23"/>
  <c r="E24" i="23"/>
  <c r="C23" i="23"/>
  <c r="E25" i="23"/>
  <c r="V106" i="5"/>
  <c r="B7" i="5"/>
  <c r="E2" i="5"/>
  <c r="E106" i="5" s="1"/>
  <c r="Z9" i="24"/>
  <c r="Y11" i="24"/>
  <c r="Y10" i="24" s="1"/>
  <c r="Y12" i="24" s="1"/>
  <c r="O17" i="22"/>
  <c r="D59" i="17"/>
  <c r="AE89" i="20"/>
  <c r="V106" i="8"/>
  <c r="B7" i="8"/>
  <c r="E2" i="8"/>
  <c r="E106" i="8" s="1"/>
  <c r="B10" i="18"/>
  <c r="E16" i="17"/>
  <c r="D10" i="18" s="1"/>
  <c r="F16" i="17"/>
  <c r="E10" i="18" s="1"/>
  <c r="AK4" i="8"/>
  <c r="AK4" i="9"/>
  <c r="AK4" i="5"/>
  <c r="AK4" i="6"/>
  <c r="AK4" i="7"/>
  <c r="I7" i="11" l="1"/>
  <c r="H8" i="11"/>
  <c r="H6" i="11"/>
  <c r="K7" i="9"/>
  <c r="J8" i="9"/>
  <c r="J6" i="9"/>
  <c r="G8" i="5"/>
  <c r="H7" i="5"/>
  <c r="G6" i="5"/>
  <c r="H7" i="4"/>
  <c r="G8" i="4"/>
  <c r="G6" i="4"/>
  <c r="C69" i="22"/>
  <c r="O69" i="22"/>
  <c r="F25" i="23"/>
  <c r="F29" i="23"/>
  <c r="AN7" i="4"/>
  <c r="Z5" i="4"/>
  <c r="Y13" i="24"/>
  <c r="D31" i="23"/>
  <c r="J7" i="12"/>
  <c r="I6" i="12"/>
  <c r="I8" i="12"/>
  <c r="Z11" i="24"/>
  <c r="AA9" i="24"/>
  <c r="F27" i="23"/>
  <c r="D33" i="23"/>
  <c r="H8" i="8"/>
  <c r="H6" i="8"/>
  <c r="I7" i="8"/>
  <c r="E46" i="1"/>
  <c r="Q46" i="1"/>
  <c r="C36" i="23"/>
  <c r="D23" i="23"/>
  <c r="O18" i="22"/>
  <c r="P17" i="22"/>
  <c r="R17" i="22" s="1"/>
  <c r="V17" i="22"/>
  <c r="W17" i="22" s="1"/>
  <c r="A30" i="23"/>
  <c r="A31" i="23" s="1"/>
  <c r="A32" i="23" s="1"/>
  <c r="A33" i="23" s="1"/>
  <c r="A34" i="23" s="1"/>
  <c r="A23" i="23" s="1"/>
  <c r="A24" i="23" s="1"/>
  <c r="A25" i="23" s="1"/>
  <c r="A26" i="23" s="1"/>
  <c r="A27" i="23" s="1"/>
  <c r="A28" i="23" s="1"/>
  <c r="A29" i="23" s="1"/>
  <c r="D30" i="23"/>
  <c r="F28" i="23"/>
  <c r="I6" i="15"/>
  <c r="J7" i="15"/>
  <c r="I8" i="15"/>
  <c r="D34" i="23"/>
  <c r="I6" i="14"/>
  <c r="I8" i="14"/>
  <c r="J7" i="14"/>
  <c r="AN7" i="8"/>
  <c r="Z5" i="8"/>
  <c r="Z5" i="5"/>
  <c r="AN7" i="5"/>
  <c r="E36" i="23"/>
  <c r="J7" i="7"/>
  <c r="I8" i="7"/>
  <c r="I6" i="7"/>
  <c r="D32" i="23"/>
  <c r="H6" i="13"/>
  <c r="H8" i="13"/>
  <c r="I7" i="13"/>
  <c r="F24" i="23"/>
  <c r="AN7" i="6"/>
  <c r="Z5" i="6"/>
  <c r="G8" i="6"/>
  <c r="H7" i="6"/>
  <c r="G6" i="6"/>
  <c r="H8" i="10"/>
  <c r="I7" i="10"/>
  <c r="H6" i="10"/>
  <c r="F26" i="23"/>
  <c r="O68" i="22"/>
  <c r="C68" i="22"/>
  <c r="A11" i="24"/>
  <c r="B10" i="24"/>
  <c r="H10" i="24"/>
  <c r="E10" i="24"/>
  <c r="F59" i="17"/>
  <c r="E59" i="17"/>
  <c r="AN7" i="7"/>
  <c r="Z5" i="7"/>
  <c r="R4" i="6"/>
  <c r="F48" i="17"/>
  <c r="F44" i="17"/>
  <c r="F45" i="17"/>
  <c r="J7" i="11" l="1"/>
  <c r="I8" i="11"/>
  <c r="I6" i="11"/>
  <c r="H6" i="4"/>
  <c r="I7" i="4"/>
  <c r="H8" i="4"/>
  <c r="G7" i="16" s="1"/>
  <c r="H7" i="16" s="1"/>
  <c r="I7" i="16" s="1"/>
  <c r="H8" i="5"/>
  <c r="I7" i="5"/>
  <c r="H6" i="5"/>
  <c r="K6" i="9"/>
  <c r="L7" i="9"/>
  <c r="K8" i="9"/>
  <c r="H8" i="6"/>
  <c r="I7" i="6"/>
  <c r="H6" i="6"/>
  <c r="J7" i="13"/>
  <c r="I6" i="13"/>
  <c r="I8" i="13"/>
  <c r="E11" i="24"/>
  <c r="H11" i="24"/>
  <c r="B11" i="24"/>
  <c r="A12" i="24"/>
  <c r="J8" i="15"/>
  <c r="J6" i="15"/>
  <c r="K7" i="15"/>
  <c r="Z13" i="24"/>
  <c r="J8" i="7"/>
  <c r="J6" i="7"/>
  <c r="K7" i="7"/>
  <c r="AP7" i="5"/>
  <c r="AO7" i="5"/>
  <c r="D36" i="23"/>
  <c r="Z10" i="24"/>
  <c r="Z12" i="24" s="1"/>
  <c r="K7" i="12"/>
  <c r="J6" i="12"/>
  <c r="J8" i="12"/>
  <c r="AO7" i="8"/>
  <c r="AP7" i="8"/>
  <c r="E47" i="1"/>
  <c r="Q47" i="1"/>
  <c r="J8" i="14"/>
  <c r="K7" i="14"/>
  <c r="J6" i="14"/>
  <c r="P18" i="22"/>
  <c r="R18" i="22" s="1"/>
  <c r="V18" i="22"/>
  <c r="W18" i="22" s="1"/>
  <c r="AO7" i="7"/>
  <c r="AP7" i="7"/>
  <c r="AO7" i="4"/>
  <c r="AP7" i="4"/>
  <c r="F36" i="23"/>
  <c r="Q48" i="1"/>
  <c r="E48" i="1"/>
  <c r="I6" i="10"/>
  <c r="I8" i="10"/>
  <c r="J7" i="10"/>
  <c r="J7" i="8"/>
  <c r="I8" i="8"/>
  <c r="I6" i="8"/>
  <c r="AP7" i="6"/>
  <c r="AO7" i="6"/>
  <c r="AB9" i="24"/>
  <c r="AA11" i="24"/>
  <c r="AA10" i="24" s="1"/>
  <c r="AA12" i="24" s="1"/>
  <c r="R4" i="7"/>
  <c r="J6" i="11" l="1"/>
  <c r="J8" i="11"/>
  <c r="K7" i="11"/>
  <c r="L8" i="9"/>
  <c r="M7" i="9"/>
  <c r="L6" i="9"/>
  <c r="I6" i="5"/>
  <c r="J7" i="5"/>
  <c r="I8" i="5"/>
  <c r="I6" i="4"/>
  <c r="J7" i="4"/>
  <c r="I8" i="4"/>
  <c r="O71" i="22"/>
  <c r="C71" i="22"/>
  <c r="J6" i="8"/>
  <c r="K7" i="8"/>
  <c r="J8" i="8"/>
  <c r="AL7" i="8"/>
  <c r="AM7" i="8"/>
  <c r="J8" i="10"/>
  <c r="J6" i="10"/>
  <c r="K7" i="10"/>
  <c r="K6" i="14"/>
  <c r="L7" i="14"/>
  <c r="K8" i="14"/>
  <c r="L7" i="12"/>
  <c r="K8" i="12"/>
  <c r="K6" i="12"/>
  <c r="J7" i="16"/>
  <c r="C70" i="22"/>
  <c r="O70" i="22"/>
  <c r="AM7" i="7"/>
  <c r="AL7" i="7"/>
  <c r="AA13" i="24"/>
  <c r="A36" i="23"/>
  <c r="K7" i="13"/>
  <c r="J6" i="13"/>
  <c r="J8" i="13"/>
  <c r="AM7" i="4"/>
  <c r="AL7" i="4"/>
  <c r="AK7" i="4" s="1"/>
  <c r="AL7" i="5"/>
  <c r="AM7" i="5"/>
  <c r="AC9" i="24"/>
  <c r="AB11" i="24"/>
  <c r="AB10" i="24" s="1"/>
  <c r="AB12" i="24" s="1"/>
  <c r="K8" i="15"/>
  <c r="L7" i="15"/>
  <c r="K6" i="15"/>
  <c r="I8" i="6"/>
  <c r="I6" i="6"/>
  <c r="J7" i="6"/>
  <c r="K8" i="7"/>
  <c r="L7" i="7"/>
  <c r="K6" i="7"/>
  <c r="AM7" i="6"/>
  <c r="AL7" i="6"/>
  <c r="E12" i="24"/>
  <c r="B12" i="24"/>
  <c r="A13" i="24"/>
  <c r="H12" i="24"/>
  <c r="R4" i="8"/>
  <c r="K6" i="11" l="1"/>
  <c r="K8" i="11"/>
  <c r="L7" i="11"/>
  <c r="K7" i="4"/>
  <c r="J6" i="4"/>
  <c r="J8" i="4"/>
  <c r="J9" i="4" s="1"/>
  <c r="AK7" i="8"/>
  <c r="G9" i="8" s="1"/>
  <c r="N7" i="9"/>
  <c r="M8" i="9"/>
  <c r="M6" i="9"/>
  <c r="K7" i="5"/>
  <c r="J8" i="5"/>
  <c r="J6" i="5"/>
  <c r="C72" i="22"/>
  <c r="O72" i="22"/>
  <c r="L8" i="7"/>
  <c r="M7" i="7"/>
  <c r="L6" i="7"/>
  <c r="AK7" i="7"/>
  <c r="L7" i="10"/>
  <c r="K6" i="10"/>
  <c r="K8" i="10"/>
  <c r="L6" i="15"/>
  <c r="L8" i="15"/>
  <c r="M7" i="15"/>
  <c r="J8" i="6"/>
  <c r="K7" i="6"/>
  <c r="J6" i="6"/>
  <c r="K7" i="16"/>
  <c r="L6" i="14"/>
  <c r="L8" i="14"/>
  <c r="M7" i="14"/>
  <c r="I9" i="4"/>
  <c r="H9" i="4"/>
  <c r="E9" i="4"/>
  <c r="G9" i="4"/>
  <c r="F9" i="4"/>
  <c r="AK7" i="6"/>
  <c r="AK7" i="5"/>
  <c r="L8" i="12"/>
  <c r="M7" i="12"/>
  <c r="L6" i="12"/>
  <c r="E49" i="1"/>
  <c r="Q49" i="1"/>
  <c r="AB13" i="24"/>
  <c r="L7" i="13"/>
  <c r="K8" i="13"/>
  <c r="K6" i="13"/>
  <c r="Q50" i="1"/>
  <c r="E50" i="1"/>
  <c r="AD9" i="24"/>
  <c r="AC11" i="24"/>
  <c r="Z17" i="24"/>
  <c r="Z22" i="24"/>
  <c r="Z27" i="24"/>
  <c r="E9" i="8"/>
  <c r="F9" i="8"/>
  <c r="K6" i="8"/>
  <c r="L7" i="8"/>
  <c r="K8" i="8"/>
  <c r="H13" i="24"/>
  <c r="B13" i="24"/>
  <c r="A14" i="24"/>
  <c r="E13" i="24"/>
  <c r="B32" i="1"/>
  <c r="G26" i="1"/>
  <c r="R4" i="9"/>
  <c r="L6" i="11" l="1"/>
  <c r="L8" i="11"/>
  <c r="M7" i="11"/>
  <c r="K9" i="8"/>
  <c r="I9" i="8"/>
  <c r="H9" i="8"/>
  <c r="J9" i="8"/>
  <c r="K8" i="5"/>
  <c r="K9" i="5" s="1"/>
  <c r="K6" i="5"/>
  <c r="L7" i="5"/>
  <c r="O7" i="9"/>
  <c r="N8" i="9"/>
  <c r="N6" i="9"/>
  <c r="L7" i="4"/>
  <c r="K6" i="4"/>
  <c r="K8" i="4"/>
  <c r="K9" i="4" s="1"/>
  <c r="L8" i="8"/>
  <c r="L9" i="8" s="1"/>
  <c r="L6" i="8"/>
  <c r="M7" i="8"/>
  <c r="M8" i="14"/>
  <c r="M6" i="14"/>
  <c r="N7" i="14"/>
  <c r="AD11" i="24"/>
  <c r="AD10" i="24" s="1"/>
  <c r="AD12" i="24" s="1"/>
  <c r="O74" i="22" s="1"/>
  <c r="AE9" i="24"/>
  <c r="F9" i="6"/>
  <c r="G9" i="6"/>
  <c r="E9" i="6"/>
  <c r="H9" i="6"/>
  <c r="J9" i="6"/>
  <c r="I9" i="6"/>
  <c r="N7" i="12"/>
  <c r="M8" i="12"/>
  <c r="M6" i="12"/>
  <c r="L6" i="13"/>
  <c r="L8" i="13"/>
  <c r="M7" i="13"/>
  <c r="N7" i="15"/>
  <c r="M6" i="15"/>
  <c r="M8" i="15"/>
  <c r="K9" i="7"/>
  <c r="L9" i="7"/>
  <c r="G9" i="7"/>
  <c r="E9" i="7"/>
  <c r="I9" i="7"/>
  <c r="F9" i="7"/>
  <c r="H9" i="7"/>
  <c r="J9" i="7"/>
  <c r="K6" i="6"/>
  <c r="L7" i="6"/>
  <c r="K8" i="6"/>
  <c r="K9" i="6" s="1"/>
  <c r="L7" i="16"/>
  <c r="AA17" i="24"/>
  <c r="B14" i="24"/>
  <c r="H14" i="24"/>
  <c r="E14" i="24"/>
  <c r="A15" i="24"/>
  <c r="L6" i="10"/>
  <c r="L8" i="10"/>
  <c r="M7" i="10"/>
  <c r="M6" i="7"/>
  <c r="N7" i="7"/>
  <c r="M8" i="7"/>
  <c r="M9" i="7" s="1"/>
  <c r="AC10" i="24"/>
  <c r="AC12" i="24" s="1"/>
  <c r="AC13" i="24" s="1"/>
  <c r="AA27" i="24" s="1"/>
  <c r="Q51" i="1"/>
  <c r="E51" i="1"/>
  <c r="C10" i="2"/>
  <c r="B31" i="1"/>
  <c r="J9" i="5"/>
  <c r="G9" i="5"/>
  <c r="F9" i="5"/>
  <c r="I9" i="5"/>
  <c r="H9" i="5"/>
  <c r="E9" i="5"/>
  <c r="N7" i="11" l="1"/>
  <c r="M6" i="11"/>
  <c r="M8" i="11"/>
  <c r="O8" i="9"/>
  <c r="P7" i="9"/>
  <c r="O6" i="9"/>
  <c r="L8" i="5"/>
  <c r="L9" i="5" s="1"/>
  <c r="M7" i="5"/>
  <c r="L6" i="5"/>
  <c r="M7" i="4"/>
  <c r="L8" i="4"/>
  <c r="L9" i="4" s="1"/>
  <c r="L6" i="4"/>
  <c r="L6" i="6"/>
  <c r="L8" i="6"/>
  <c r="L9" i="6" s="1"/>
  <c r="M7" i="6"/>
  <c r="N7" i="13"/>
  <c r="M6" i="13"/>
  <c r="M8" i="13"/>
  <c r="N6" i="12"/>
  <c r="N8" i="12"/>
  <c r="O7" i="12"/>
  <c r="O7" i="14"/>
  <c r="N6" i="14"/>
  <c r="N8" i="14"/>
  <c r="N8" i="15"/>
  <c r="N6" i="15"/>
  <c r="O7" i="15"/>
  <c r="O73" i="22"/>
  <c r="C73" i="22"/>
  <c r="AA22" i="24"/>
  <c r="O7" i="7"/>
  <c r="N8" i="7"/>
  <c r="N9" i="7" s="1"/>
  <c r="N6" i="7"/>
  <c r="N7" i="10"/>
  <c r="M6" i="10"/>
  <c r="M8" i="10"/>
  <c r="AE11" i="24"/>
  <c r="AE10" i="24" s="1"/>
  <c r="AE12" i="24" s="1"/>
  <c r="O75" i="22" s="1"/>
  <c r="AF9" i="24"/>
  <c r="M6" i="8"/>
  <c r="N7" i="8"/>
  <c r="M8" i="8"/>
  <c r="M9" i="8" s="1"/>
  <c r="M7" i="16"/>
  <c r="E15" i="24"/>
  <c r="H15" i="24"/>
  <c r="A16" i="24"/>
  <c r="B15" i="24"/>
  <c r="AD13" i="24"/>
  <c r="J3" i="6"/>
  <c r="J3" i="10"/>
  <c r="J3" i="11"/>
  <c r="J3" i="7"/>
  <c r="J3" i="5"/>
  <c r="J3" i="13"/>
  <c r="J3" i="14"/>
  <c r="J3" i="9"/>
  <c r="J3" i="12"/>
  <c r="J3" i="15"/>
  <c r="J3" i="8"/>
  <c r="J3" i="4"/>
  <c r="J5" i="4" s="1"/>
  <c r="J5" i="5" s="1"/>
  <c r="J5" i="6" s="1"/>
  <c r="J5" i="7" s="1"/>
  <c r="J5" i="8" s="1"/>
  <c r="J5" i="9" s="1"/>
  <c r="J5" i="10" s="1"/>
  <c r="J5" i="11" s="1"/>
  <c r="J5" i="12" s="1"/>
  <c r="J5" i="13" s="1"/>
  <c r="J5" i="14" s="1"/>
  <c r="J5" i="15" s="1"/>
  <c r="O7" i="11" l="1"/>
  <c r="N6" i="11"/>
  <c r="N8" i="11"/>
  <c r="N7" i="4"/>
  <c r="M6" i="4"/>
  <c r="M8" i="4"/>
  <c r="M9" i="4" s="1"/>
  <c r="M6" i="5"/>
  <c r="M8" i="5"/>
  <c r="M9" i="5" s="1"/>
  <c r="N7" i="5"/>
  <c r="Q7" i="9"/>
  <c r="P6" i="9"/>
  <c r="P8" i="9"/>
  <c r="N7" i="16"/>
  <c r="O7" i="8"/>
  <c r="N8" i="8"/>
  <c r="N9" i="8" s="1"/>
  <c r="N6" i="8"/>
  <c r="AF11" i="24"/>
  <c r="AG9" i="24"/>
  <c r="Q52" i="1"/>
  <c r="E52" i="1"/>
  <c r="O6" i="12"/>
  <c r="P7" i="12"/>
  <c r="O8" i="12"/>
  <c r="O7" i="13"/>
  <c r="N6" i="13"/>
  <c r="N8" i="13"/>
  <c r="AE13" i="24"/>
  <c r="N7" i="6"/>
  <c r="M8" i="6"/>
  <c r="M9" i="6" s="1"/>
  <c r="M6" i="6"/>
  <c r="O6" i="14"/>
  <c r="P7" i="14"/>
  <c r="O8" i="14"/>
  <c r="O6" i="7"/>
  <c r="O8" i="7"/>
  <c r="O9" i="7" s="1"/>
  <c r="P7" i="7"/>
  <c r="H16" i="24"/>
  <c r="A17" i="24"/>
  <c r="E16" i="24"/>
  <c r="B16" i="24"/>
  <c r="N8" i="10"/>
  <c r="N6" i="10"/>
  <c r="O7" i="10"/>
  <c r="O6" i="15"/>
  <c r="P7" i="15"/>
  <c r="O8" i="15"/>
  <c r="P7" i="11" l="1"/>
  <c r="O6" i="11"/>
  <c r="O8" i="11"/>
  <c r="N6" i="5"/>
  <c r="O7" i="5"/>
  <c r="N8" i="5"/>
  <c r="N9" i="5" s="1"/>
  <c r="Q8" i="9"/>
  <c r="Q6" i="9"/>
  <c r="R7" i="9"/>
  <c r="N6" i="4"/>
  <c r="N8" i="4"/>
  <c r="N9" i="4" s="1"/>
  <c r="O7" i="4"/>
  <c r="P7" i="10"/>
  <c r="O8" i="10"/>
  <c r="O6" i="10"/>
  <c r="AH9" i="24"/>
  <c r="AG11" i="24"/>
  <c r="AG10" i="24" s="1"/>
  <c r="AG12" i="24" s="1"/>
  <c r="O77" i="22" s="1"/>
  <c r="O8" i="8"/>
  <c r="O9" i="8" s="1"/>
  <c r="O6" i="8"/>
  <c r="P7" i="8"/>
  <c r="Q7" i="7"/>
  <c r="P6" i="7"/>
  <c r="P8" i="7"/>
  <c r="P9" i="7" s="1"/>
  <c r="P8" i="12"/>
  <c r="P6" i="12"/>
  <c r="Q7" i="12"/>
  <c r="P6" i="15"/>
  <c r="Q7" i="15"/>
  <c r="P8" i="15"/>
  <c r="P8" i="14"/>
  <c r="P6" i="14"/>
  <c r="Q7" i="14"/>
  <c r="O7" i="16"/>
  <c r="N6" i="6"/>
  <c r="N8" i="6"/>
  <c r="N9" i="6" s="1"/>
  <c r="O7" i="6"/>
  <c r="O8" i="13"/>
  <c r="O6" i="13"/>
  <c r="P7" i="13"/>
  <c r="AF10" i="24"/>
  <c r="AF12" i="24" s="1"/>
  <c r="O76" i="22" s="1"/>
  <c r="B17" i="24"/>
  <c r="E17" i="24"/>
  <c r="H17" i="24"/>
  <c r="A18" i="24"/>
  <c r="Q7" i="11" l="1"/>
  <c r="P6" i="11"/>
  <c r="P8" i="11"/>
  <c r="R6" i="9"/>
  <c r="S7" i="9"/>
  <c r="R8" i="9"/>
  <c r="O8" i="5"/>
  <c r="O9" i="5" s="1"/>
  <c r="O6" i="5"/>
  <c r="P7" i="5"/>
  <c r="P7" i="4"/>
  <c r="O8" i="4"/>
  <c r="O9" i="4" s="1"/>
  <c r="O6" i="4"/>
  <c r="R7" i="14"/>
  <c r="Q8" i="14"/>
  <c r="Q6" i="14"/>
  <c r="P8" i="8"/>
  <c r="P9" i="8" s="1"/>
  <c r="Q7" i="8"/>
  <c r="P6" i="8"/>
  <c r="AG13" i="24"/>
  <c r="H18" i="24"/>
  <c r="A19" i="24"/>
  <c r="B18" i="24"/>
  <c r="E18" i="24"/>
  <c r="AI9" i="24"/>
  <c r="AH11" i="24"/>
  <c r="AH10" i="24" s="1"/>
  <c r="AH12" i="24" s="1"/>
  <c r="P7" i="16"/>
  <c r="Q6" i="7"/>
  <c r="Q8" i="7"/>
  <c r="Q9" i="7" s="1"/>
  <c r="R7" i="7"/>
  <c r="O8" i="6"/>
  <c r="O9" i="6" s="1"/>
  <c r="P7" i="6"/>
  <c r="O6" i="6"/>
  <c r="Q6" i="15"/>
  <c r="R7" i="15"/>
  <c r="Q8" i="15"/>
  <c r="Q8" i="12"/>
  <c r="Q6" i="12"/>
  <c r="R7" i="12"/>
  <c r="AF13" i="24"/>
  <c r="Q7" i="13"/>
  <c r="P6" i="13"/>
  <c r="P8" i="13"/>
  <c r="Q7" i="10"/>
  <c r="P8" i="10"/>
  <c r="P6" i="10"/>
  <c r="Q6" i="11" l="1"/>
  <c r="Q8" i="11"/>
  <c r="R7" i="11"/>
  <c r="P6" i="4"/>
  <c r="Q7" i="4"/>
  <c r="P8" i="4"/>
  <c r="P9" i="4" s="1"/>
  <c r="S8" i="9"/>
  <c r="T7" i="9"/>
  <c r="S6" i="9"/>
  <c r="P6" i="5"/>
  <c r="Q7" i="5"/>
  <c r="P8" i="5"/>
  <c r="P9" i="5" s="1"/>
  <c r="O78" i="22"/>
  <c r="AK12" i="24"/>
  <c r="AD14" i="22" s="1"/>
  <c r="AE14" i="22" s="1"/>
  <c r="AE54" i="22" s="1"/>
  <c r="AE59" i="22" s="1"/>
  <c r="AE63" i="22" s="1"/>
  <c r="Q7" i="6"/>
  <c r="P6" i="6"/>
  <c r="P8" i="6"/>
  <c r="P9" i="6" s="1"/>
  <c r="S7" i="14"/>
  <c r="R6" i="14"/>
  <c r="R8" i="14"/>
  <c r="R7" i="8"/>
  <c r="Q6" i="8"/>
  <c r="Q8" i="8"/>
  <c r="Q9" i="8" s="1"/>
  <c r="Q6" i="10"/>
  <c r="R7" i="10"/>
  <c r="Q8" i="10"/>
  <c r="AH13" i="24"/>
  <c r="AL13" i="24" s="1"/>
  <c r="AJ11" i="24"/>
  <c r="AC14" i="22" s="1"/>
  <c r="Q7" i="16"/>
  <c r="R6" i="12"/>
  <c r="S7" i="12"/>
  <c r="R8" i="12"/>
  <c r="R8" i="15"/>
  <c r="R6" i="15"/>
  <c r="S7" i="15"/>
  <c r="Q8" i="13"/>
  <c r="Q6" i="13"/>
  <c r="R7" i="13"/>
  <c r="R8" i="7"/>
  <c r="R9" i="7" s="1"/>
  <c r="R6" i="7"/>
  <c r="S7" i="7"/>
  <c r="H19" i="24"/>
  <c r="A20" i="24"/>
  <c r="E19" i="24"/>
  <c r="B19" i="24"/>
  <c r="R6" i="11" l="1"/>
  <c r="S7" i="11"/>
  <c r="R8" i="11"/>
  <c r="U7" i="9"/>
  <c r="T6" i="9"/>
  <c r="T8" i="9"/>
  <c r="R7" i="5"/>
  <c r="Q8" i="5"/>
  <c r="Q9" i="5" s="1"/>
  <c r="Q6" i="5"/>
  <c r="Q6" i="4"/>
  <c r="R7" i="4"/>
  <c r="Q8" i="4"/>
  <c r="Q9" i="4" s="1"/>
  <c r="A21" i="24"/>
  <c r="B20" i="24"/>
  <c r="E20" i="24"/>
  <c r="H20" i="24"/>
  <c r="S7" i="10"/>
  <c r="R6" i="10"/>
  <c r="R8" i="10"/>
  <c r="R7" i="16"/>
  <c r="R8" i="13"/>
  <c r="R6" i="13"/>
  <c r="S7" i="13"/>
  <c r="Q8" i="6"/>
  <c r="Q9" i="6" s="1"/>
  <c r="R7" i="6"/>
  <c r="Q6" i="6"/>
  <c r="S8" i="14"/>
  <c r="T7" i="14"/>
  <c r="S6" i="14"/>
  <c r="S8" i="12"/>
  <c r="T7" i="12"/>
  <c r="S6" i="12"/>
  <c r="R6" i="8"/>
  <c r="R8" i="8"/>
  <c r="R9" i="8" s="1"/>
  <c r="S7" i="8"/>
  <c r="S6" i="15"/>
  <c r="T7" i="15"/>
  <c r="S8" i="15"/>
  <c r="T7" i="7"/>
  <c r="S8" i="7"/>
  <c r="S9" i="7" s="1"/>
  <c r="S6" i="7"/>
  <c r="O80" i="22"/>
  <c r="T7" i="11" l="1"/>
  <c r="S8" i="11"/>
  <c r="S6" i="11"/>
  <c r="S7" i="4"/>
  <c r="R6" i="4"/>
  <c r="R8" i="4"/>
  <c r="R9" i="4" s="1"/>
  <c r="S7" i="5"/>
  <c r="R8" i="5"/>
  <c r="R9" i="5" s="1"/>
  <c r="R6" i="5"/>
  <c r="V7" i="9"/>
  <c r="U6" i="9"/>
  <c r="U8" i="9"/>
  <c r="S8" i="8"/>
  <c r="S9" i="8" s="1"/>
  <c r="T7" i="8"/>
  <c r="S6" i="8"/>
  <c r="T7" i="10"/>
  <c r="S6" i="10"/>
  <c r="S8" i="10"/>
  <c r="S7" i="16"/>
  <c r="R6" i="6"/>
  <c r="S7" i="6"/>
  <c r="R8" i="6"/>
  <c r="R9" i="6" s="1"/>
  <c r="U7" i="15"/>
  <c r="T8" i="15"/>
  <c r="T6" i="15"/>
  <c r="T6" i="7"/>
  <c r="U7" i="7"/>
  <c r="T8" i="7"/>
  <c r="T9" i="7" s="1"/>
  <c r="T6" i="12"/>
  <c r="U7" i="12"/>
  <c r="T8" i="12"/>
  <c r="B21" i="24"/>
  <c r="H21" i="24"/>
  <c r="E21" i="24"/>
  <c r="A22" i="24"/>
  <c r="S8" i="13"/>
  <c r="S6" i="13"/>
  <c r="T7" i="13"/>
  <c r="T6" i="14"/>
  <c r="T8" i="14"/>
  <c r="U7" i="14"/>
  <c r="T6" i="11" l="1"/>
  <c r="T8" i="11"/>
  <c r="U7" i="11"/>
  <c r="V8" i="9"/>
  <c r="W7" i="9"/>
  <c r="V6" i="9"/>
  <c r="S8" i="5"/>
  <c r="S9" i="5" s="1"/>
  <c r="S6" i="5"/>
  <c r="T7" i="5"/>
  <c r="S8" i="4"/>
  <c r="S9" i="4" s="1"/>
  <c r="T7" i="4"/>
  <c r="S6" i="4"/>
  <c r="T6" i="10"/>
  <c r="U7" i="10"/>
  <c r="T8" i="10"/>
  <c r="T7" i="16"/>
  <c r="V7" i="15"/>
  <c r="U8" i="15"/>
  <c r="U6" i="15"/>
  <c r="A23" i="24"/>
  <c r="H22" i="24"/>
  <c r="B22" i="24"/>
  <c r="E22" i="24"/>
  <c r="V7" i="12"/>
  <c r="U6" i="12"/>
  <c r="U8" i="12"/>
  <c r="S8" i="6"/>
  <c r="S9" i="6" s="1"/>
  <c r="S6" i="6"/>
  <c r="T7" i="6"/>
  <c r="T8" i="8"/>
  <c r="T9" i="8" s="1"/>
  <c r="U7" i="8"/>
  <c r="T6" i="8"/>
  <c r="V7" i="14"/>
  <c r="U8" i="14"/>
  <c r="U6" i="14"/>
  <c r="U7" i="13"/>
  <c r="T8" i="13"/>
  <c r="T6" i="13"/>
  <c r="V7" i="7"/>
  <c r="U8" i="7"/>
  <c r="U9" i="7" s="1"/>
  <c r="U6" i="7"/>
  <c r="U6" i="11" l="1"/>
  <c r="V7" i="11"/>
  <c r="U8" i="11"/>
  <c r="T6" i="4"/>
  <c r="U7" i="4"/>
  <c r="T8" i="4"/>
  <c r="T9" i="4" s="1"/>
  <c r="T6" i="5"/>
  <c r="T8" i="5"/>
  <c r="T9" i="5" s="1"/>
  <c r="U7" i="5"/>
  <c r="W8" i="9"/>
  <c r="W6" i="9"/>
  <c r="X7" i="9"/>
  <c r="V8" i="7"/>
  <c r="V9" i="7" s="1"/>
  <c r="W7" i="7"/>
  <c r="V6" i="7"/>
  <c r="W7" i="15"/>
  <c r="V6" i="15"/>
  <c r="V8" i="15"/>
  <c r="U7" i="16"/>
  <c r="U6" i="13"/>
  <c r="V7" i="13"/>
  <c r="U8" i="13"/>
  <c r="U6" i="8"/>
  <c r="V7" i="8"/>
  <c r="U8" i="8"/>
  <c r="U9" i="8" s="1"/>
  <c r="E23" i="24"/>
  <c r="B23" i="24"/>
  <c r="A24" i="24"/>
  <c r="H23" i="24"/>
  <c r="V8" i="14"/>
  <c r="W7" i="14"/>
  <c r="V6" i="14"/>
  <c r="T8" i="6"/>
  <c r="T9" i="6" s="1"/>
  <c r="U7" i="6"/>
  <c r="T6" i="6"/>
  <c r="V6" i="12"/>
  <c r="W7" i="12"/>
  <c r="V8" i="12"/>
  <c r="U8" i="10"/>
  <c r="U6" i="10"/>
  <c r="V7" i="10"/>
  <c r="V8" i="11" l="1"/>
  <c r="V6" i="11"/>
  <c r="W7" i="11"/>
  <c r="U8" i="5"/>
  <c r="U9" i="5" s="1"/>
  <c r="U6" i="5"/>
  <c r="V7" i="5"/>
  <c r="V7" i="4"/>
  <c r="U6" i="4"/>
  <c r="U8" i="4"/>
  <c r="U9" i="4" s="1"/>
  <c r="X6" i="9"/>
  <c r="X8" i="9"/>
  <c r="Y7" i="9"/>
  <c r="E24" i="24"/>
  <c r="O21" i="22" s="1"/>
  <c r="A25" i="24"/>
  <c r="B24" i="24"/>
  <c r="H24" i="24"/>
  <c r="W8" i="12"/>
  <c r="X7" i="12"/>
  <c r="W6" i="12"/>
  <c r="V8" i="8"/>
  <c r="V9" i="8" s="1"/>
  <c r="V6" i="8"/>
  <c r="W7" i="8"/>
  <c r="U8" i="6"/>
  <c r="U9" i="6" s="1"/>
  <c r="V7" i="6"/>
  <c r="U6" i="6"/>
  <c r="W7" i="13"/>
  <c r="V6" i="13"/>
  <c r="V8" i="13"/>
  <c r="W8" i="15"/>
  <c r="X7" i="15"/>
  <c r="W6" i="15"/>
  <c r="W8" i="7"/>
  <c r="W9" i="7" s="1"/>
  <c r="W6" i="7"/>
  <c r="X7" i="7"/>
  <c r="W7" i="10"/>
  <c r="V8" i="10"/>
  <c r="V6" i="10"/>
  <c r="V7" i="16"/>
  <c r="W8" i="14"/>
  <c r="X7" i="14"/>
  <c r="W6" i="14"/>
  <c r="W6" i="11" l="1"/>
  <c r="W8" i="11"/>
  <c r="X7" i="11"/>
  <c r="V8" i="4"/>
  <c r="V9" i="4" s="1"/>
  <c r="V6" i="4"/>
  <c r="W7" i="4"/>
  <c r="V6" i="5"/>
  <c r="W7" i="5"/>
  <c r="V8" i="5"/>
  <c r="V9" i="5" s="1"/>
  <c r="Y6" i="9"/>
  <c r="Z7" i="9"/>
  <c r="Y8" i="9"/>
  <c r="W8" i="13"/>
  <c r="X7" i="13"/>
  <c r="W6" i="13"/>
  <c r="W34" i="22"/>
  <c r="J34" i="22"/>
  <c r="Y2" i="24" s="1"/>
  <c r="W8" i="10"/>
  <c r="X7" i="10"/>
  <c r="W6" i="10"/>
  <c r="X8" i="7"/>
  <c r="X9" i="7" s="1"/>
  <c r="Y7" i="7"/>
  <c r="X6" i="7"/>
  <c r="H25" i="24"/>
  <c r="AJ34" i="22" s="1"/>
  <c r="B25" i="24"/>
  <c r="E25" i="24"/>
  <c r="AB21" i="22" s="1"/>
  <c r="A26" i="24"/>
  <c r="P21" i="22"/>
  <c r="R21" i="22" s="1"/>
  <c r="O22" i="22"/>
  <c r="O26" i="22"/>
  <c r="O25" i="22"/>
  <c r="O20" i="22"/>
  <c r="V21" i="22"/>
  <c r="W21" i="22" s="1"/>
  <c r="O19" i="22"/>
  <c r="W7" i="16"/>
  <c r="V8" i="6"/>
  <c r="V9" i="6" s="1"/>
  <c r="V6" i="6"/>
  <c r="W7" i="6"/>
  <c r="X6" i="12"/>
  <c r="Y7" i="12"/>
  <c r="X8" i="12"/>
  <c r="Y7" i="15"/>
  <c r="X8" i="15"/>
  <c r="X6" i="15"/>
  <c r="W6" i="8"/>
  <c r="W8" i="8"/>
  <c r="W9" i="8" s="1"/>
  <c r="X7" i="8"/>
  <c r="X6" i="14"/>
  <c r="Y7" i="14"/>
  <c r="X8" i="14"/>
  <c r="X8" i="11" l="1"/>
  <c r="X6" i="11"/>
  <c r="Y7" i="11"/>
  <c r="Z8" i="9"/>
  <c r="Z6" i="9"/>
  <c r="AA7" i="9"/>
  <c r="W8" i="5"/>
  <c r="W9" i="5" s="1"/>
  <c r="X7" i="5"/>
  <c r="W6" i="5"/>
  <c r="X7" i="4"/>
  <c r="W8" i="4"/>
  <c r="W9" i="4" s="1"/>
  <c r="W6" i="4"/>
  <c r="Z7" i="12"/>
  <c r="Y8" i="12"/>
  <c r="Y6" i="12"/>
  <c r="AI21" i="22"/>
  <c r="AJ21" i="22" s="1"/>
  <c r="AC21" i="22"/>
  <c r="AE21" i="22" s="1"/>
  <c r="E21" i="22" s="1"/>
  <c r="AB20" i="22"/>
  <c r="AB26" i="22"/>
  <c r="AB22" i="22"/>
  <c r="AB19" i="22"/>
  <c r="B21" i="22"/>
  <c r="AB25" i="22"/>
  <c r="V19" i="22"/>
  <c r="W19" i="22" s="1"/>
  <c r="P19" i="22"/>
  <c r="R19" i="22" s="1"/>
  <c r="X7" i="6"/>
  <c r="W8" i="6"/>
  <c r="W9" i="6" s="1"/>
  <c r="W6" i="6"/>
  <c r="P20" i="22"/>
  <c r="R20" i="22" s="1"/>
  <c r="V20" i="22"/>
  <c r="W20" i="22" s="1"/>
  <c r="Y7" i="8"/>
  <c r="X8" i="8"/>
  <c r="X9" i="8" s="1"/>
  <c r="X6" i="8"/>
  <c r="Y7" i="10"/>
  <c r="X6" i="10"/>
  <c r="X8" i="10"/>
  <c r="O24" i="22"/>
  <c r="V24" i="22"/>
  <c r="W24" i="22" s="1"/>
  <c r="P25" i="22"/>
  <c r="R25" i="22" s="1"/>
  <c r="Y8" i="7"/>
  <c r="Y9" i="7" s="1"/>
  <c r="Z7" i="7"/>
  <c r="Y6" i="7"/>
  <c r="X7" i="16"/>
  <c r="Y8" i="15"/>
  <c r="Z7" i="15"/>
  <c r="Y6" i="15"/>
  <c r="P26" i="22"/>
  <c r="R26" i="22" s="1"/>
  <c r="O27" i="22"/>
  <c r="V25" i="22"/>
  <c r="W25" i="22" s="1"/>
  <c r="Y4" i="24"/>
  <c r="Z2" i="24"/>
  <c r="Y3" i="24"/>
  <c r="Y5" i="24" s="1"/>
  <c r="V22" i="22"/>
  <c r="W22" i="22" s="1"/>
  <c r="P22" i="22"/>
  <c r="R22" i="22" s="1"/>
  <c r="O23" i="22"/>
  <c r="O29" i="22"/>
  <c r="O28" i="22"/>
  <c r="AB23" i="22"/>
  <c r="V2" i="13"/>
  <c r="V2" i="14"/>
  <c r="AG12" i="10"/>
  <c r="D12" i="10" s="1"/>
  <c r="M8" i="17" s="1"/>
  <c r="AB28" i="22"/>
  <c r="V2" i="10"/>
  <c r="AB29" i="22"/>
  <c r="V2" i="9"/>
  <c r="V2" i="12"/>
  <c r="V2" i="15"/>
  <c r="V2" i="11"/>
  <c r="Y7" i="13"/>
  <c r="X8" i="13"/>
  <c r="X6" i="13"/>
  <c r="Y8" i="14"/>
  <c r="Y6" i="14"/>
  <c r="Z7" i="14"/>
  <c r="H26" i="24"/>
  <c r="A27" i="24"/>
  <c r="B26" i="24"/>
  <c r="E26" i="24"/>
  <c r="Y8" i="11" l="1"/>
  <c r="Z7" i="11"/>
  <c r="Y6" i="11"/>
  <c r="AG10" i="10"/>
  <c r="D10" i="10" s="1"/>
  <c r="D4" i="10" s="1"/>
  <c r="AK4" i="14" s="1"/>
  <c r="X8" i="4"/>
  <c r="X9" i="4" s="1"/>
  <c r="X6" i="4"/>
  <c r="Y7" i="4"/>
  <c r="Y7" i="5"/>
  <c r="X8" i="5"/>
  <c r="X9" i="5" s="1"/>
  <c r="X6" i="5"/>
  <c r="AA8" i="9"/>
  <c r="AA6" i="9"/>
  <c r="AB7" i="9"/>
  <c r="AB69" i="22"/>
  <c r="C21" i="22"/>
  <c r="I21" i="22"/>
  <c r="J21" i="22" s="1"/>
  <c r="H27" i="24"/>
  <c r="B27" i="24"/>
  <c r="E27" i="24"/>
  <c r="A28" i="24"/>
  <c r="E2" i="11"/>
  <c r="E106" i="11" s="1"/>
  <c r="V106" i="11"/>
  <c r="B7" i="11"/>
  <c r="P28" i="22"/>
  <c r="R28" i="22" s="1"/>
  <c r="E28" i="22" s="1"/>
  <c r="B28" i="22"/>
  <c r="V27" i="22"/>
  <c r="W27" i="22" s="1"/>
  <c r="V106" i="15"/>
  <c r="E2" i="15"/>
  <c r="E106" i="15" s="1"/>
  <c r="B7" i="15"/>
  <c r="O30" i="22"/>
  <c r="B29" i="22"/>
  <c r="P29" i="22"/>
  <c r="R29" i="22" s="1"/>
  <c r="E29" i="22" s="1"/>
  <c r="O31" i="22"/>
  <c r="V31" i="22"/>
  <c r="W31" i="22" s="1"/>
  <c r="O32" i="22"/>
  <c r="Z4" i="24"/>
  <c r="Z3" i="24" s="1"/>
  <c r="Z5" i="24" s="1"/>
  <c r="AB70" i="22" s="1"/>
  <c r="AA2" i="24"/>
  <c r="Z6" i="7"/>
  <c r="AA7" i="7"/>
  <c r="Z8" i="7"/>
  <c r="Z9" i="7" s="1"/>
  <c r="Z6" i="14"/>
  <c r="Z8" i="14"/>
  <c r="AA7" i="14"/>
  <c r="P23" i="22"/>
  <c r="R23" i="22" s="1"/>
  <c r="V23" i="22"/>
  <c r="W23" i="22" s="1"/>
  <c r="Y6" i="24"/>
  <c r="AK4" i="13"/>
  <c r="AK4" i="12"/>
  <c r="P27" i="22"/>
  <c r="R27" i="22" s="1"/>
  <c r="V26" i="22"/>
  <c r="W26" i="22" s="1"/>
  <c r="AB24" i="22"/>
  <c r="B25" i="22"/>
  <c r="AI24" i="22"/>
  <c r="AJ24" i="22" s="1"/>
  <c r="AC25" i="22"/>
  <c r="AE25" i="22" s="1"/>
  <c r="E25" i="22" s="1"/>
  <c r="AC19" i="22"/>
  <c r="AE19" i="22" s="1"/>
  <c r="B19" i="22"/>
  <c r="AI19" i="22"/>
  <c r="AJ19" i="22" s="1"/>
  <c r="V106" i="9"/>
  <c r="B7" i="9"/>
  <c r="E2" i="9"/>
  <c r="E106" i="9" s="1"/>
  <c r="Z6" i="15"/>
  <c r="Z8" i="15"/>
  <c r="AA7" i="15"/>
  <c r="B22" i="22"/>
  <c r="AI22" i="22"/>
  <c r="AJ22" i="22" s="1"/>
  <c r="AC22" i="22"/>
  <c r="AE22" i="22" s="1"/>
  <c r="E22" i="22" s="1"/>
  <c r="AB31" i="22"/>
  <c r="AB32" i="22"/>
  <c r="AI31" i="22"/>
  <c r="AJ31" i="22" s="1"/>
  <c r="AC29" i="22"/>
  <c r="AE29" i="22" s="1"/>
  <c r="AB30" i="22"/>
  <c r="Y8" i="10"/>
  <c r="Z7" i="10"/>
  <c r="Y6" i="10"/>
  <c r="AI25" i="22"/>
  <c r="AJ25" i="22" s="1"/>
  <c r="B26" i="22"/>
  <c r="AC26" i="22"/>
  <c r="AE26" i="22" s="1"/>
  <c r="E26" i="22" s="1"/>
  <c r="AB27" i="22"/>
  <c r="V106" i="12"/>
  <c r="B7" i="12"/>
  <c r="E2" i="12"/>
  <c r="E106" i="12" s="1"/>
  <c r="V30" i="22"/>
  <c r="W30" i="22" s="1"/>
  <c r="P24" i="22"/>
  <c r="R24" i="22" s="1"/>
  <c r="B7" i="10"/>
  <c r="E2" i="10"/>
  <c r="E106" i="10" s="1"/>
  <c r="V106" i="10"/>
  <c r="AC20" i="22"/>
  <c r="AE20" i="22" s="1"/>
  <c r="E20" i="22" s="1"/>
  <c r="AI20" i="22"/>
  <c r="AJ20" i="22" s="1"/>
  <c r="B20" i="22"/>
  <c r="AC28" i="22"/>
  <c r="AE28" i="22" s="1"/>
  <c r="AI27" i="22"/>
  <c r="AJ27" i="22" s="1"/>
  <c r="M7" i="17"/>
  <c r="D8" i="17"/>
  <c r="Y8" i="8"/>
  <c r="Y9" i="8" s="1"/>
  <c r="Z7" i="8"/>
  <c r="Y6" i="8"/>
  <c r="B7" i="14"/>
  <c r="V106" i="14"/>
  <c r="E2" i="14"/>
  <c r="E106" i="14" s="1"/>
  <c r="V106" i="13"/>
  <c r="E2" i="13"/>
  <c r="E106" i="13" s="1"/>
  <c r="B7" i="13"/>
  <c r="AC23" i="22"/>
  <c r="AE23" i="22" s="1"/>
  <c r="E23" i="22" s="1"/>
  <c r="AI23" i="22"/>
  <c r="AJ23" i="22" s="1"/>
  <c r="B23" i="22"/>
  <c r="Y7" i="6"/>
  <c r="X8" i="6"/>
  <c r="X9" i="6" s="1"/>
  <c r="X6" i="6"/>
  <c r="AA7" i="12"/>
  <c r="Z6" i="12"/>
  <c r="Z8" i="12"/>
  <c r="Z7" i="13"/>
  <c r="Y6" i="13"/>
  <c r="Y8" i="13"/>
  <c r="Y7" i="16"/>
  <c r="R4" i="10" l="1"/>
  <c r="R4" i="11" s="1"/>
  <c r="R4" i="12" s="1"/>
  <c r="R4" i="13" s="1"/>
  <c r="R4" i="14" s="1"/>
  <c r="R4" i="15" s="1"/>
  <c r="AK4" i="11"/>
  <c r="AK4" i="10"/>
  <c r="AK4" i="15"/>
  <c r="AA7" i="11"/>
  <c r="Z8" i="11"/>
  <c r="Z6" i="11"/>
  <c r="Z7" i="5"/>
  <c r="Y6" i="5"/>
  <c r="Y8" i="5"/>
  <c r="Y9" i="5" s="1"/>
  <c r="Y8" i="4"/>
  <c r="Y9" i="4" s="1"/>
  <c r="Z7" i="4"/>
  <c r="Y6" i="4"/>
  <c r="AB8" i="9"/>
  <c r="AB6" i="9"/>
  <c r="AC7" i="9"/>
  <c r="AI28" i="22"/>
  <c r="AJ28" i="22" s="1"/>
  <c r="AC30" i="22"/>
  <c r="AE30" i="22" s="1"/>
  <c r="C25" i="22"/>
  <c r="I24" i="22"/>
  <c r="J24" i="22" s="1"/>
  <c r="AA8" i="7"/>
  <c r="AA9" i="7" s="1"/>
  <c r="AB7" i="7"/>
  <c r="AA6" i="7"/>
  <c r="AN7" i="12"/>
  <c r="Z5" i="12"/>
  <c r="AI32" i="22"/>
  <c r="AJ32" i="22" s="1"/>
  <c r="AC32" i="22"/>
  <c r="AE32" i="22" s="1"/>
  <c r="AI30" i="22"/>
  <c r="AJ30" i="22" s="1"/>
  <c r="AC24" i="22"/>
  <c r="AE24" i="22" s="1"/>
  <c r="AL25" i="22" s="1"/>
  <c r="AC75" i="22" s="1"/>
  <c r="B24" i="22"/>
  <c r="I27" i="22"/>
  <c r="J27" i="22" s="1"/>
  <c r="C28" i="22"/>
  <c r="Z5" i="13"/>
  <c r="AN7" i="13"/>
  <c r="AI29" i="22"/>
  <c r="AJ29" i="22" s="1"/>
  <c r="AC31" i="22"/>
  <c r="AE31" i="22" s="1"/>
  <c r="AL17" i="22" s="1"/>
  <c r="AL28" i="22"/>
  <c r="AC78" i="22" s="1"/>
  <c r="AA4" i="24"/>
  <c r="AB2" i="24"/>
  <c r="Z5" i="11"/>
  <c r="AN7" i="11"/>
  <c r="B27" i="22"/>
  <c r="AC27" i="22"/>
  <c r="AE27" i="22" s="1"/>
  <c r="E27" i="22" s="1"/>
  <c r="AI26" i="22"/>
  <c r="AJ26" i="22" s="1"/>
  <c r="Z6" i="13"/>
  <c r="AA7" i="13"/>
  <c r="Z8" i="13"/>
  <c r="C26" i="22"/>
  <c r="I25" i="22"/>
  <c r="J25" i="22" s="1"/>
  <c r="C22" i="22"/>
  <c r="I22" i="22"/>
  <c r="J22" i="22" s="1"/>
  <c r="Z6" i="24"/>
  <c r="A29" i="24"/>
  <c r="H28" i="24"/>
  <c r="E28" i="24"/>
  <c r="B28" i="24"/>
  <c r="V32" i="22"/>
  <c r="W32" i="22" s="1"/>
  <c r="P32" i="22"/>
  <c r="R32" i="22" s="1"/>
  <c r="E32" i="22" s="1"/>
  <c r="B32" i="22"/>
  <c r="AB7" i="12"/>
  <c r="AA6" i="12"/>
  <c r="AA8" i="12"/>
  <c r="V29" i="22"/>
  <c r="W29" i="22" s="1"/>
  <c r="B31" i="22"/>
  <c r="P31" i="22"/>
  <c r="R31" i="22" s="1"/>
  <c r="E31" i="22" s="1"/>
  <c r="I20" i="22"/>
  <c r="J20" i="22" s="1"/>
  <c r="C20" i="22"/>
  <c r="AA6" i="15"/>
  <c r="AA8" i="15"/>
  <c r="AB7" i="15"/>
  <c r="Z7" i="16"/>
  <c r="AN7" i="14"/>
  <c r="Z5" i="14"/>
  <c r="AL22" i="22"/>
  <c r="AC72" i="22" s="1"/>
  <c r="AA6" i="14"/>
  <c r="AB7" i="14"/>
  <c r="AA8" i="14"/>
  <c r="AL23" i="22"/>
  <c r="AC73" i="22" s="1"/>
  <c r="I19" i="22"/>
  <c r="J19" i="22" s="1"/>
  <c r="C19" i="22"/>
  <c r="C29" i="22"/>
  <c r="I31" i="22"/>
  <c r="J31" i="22" s="1"/>
  <c r="B7" i="18"/>
  <c r="D7" i="17"/>
  <c r="F9" i="17" s="1"/>
  <c r="E8" i="18" s="1"/>
  <c r="Y8" i="6"/>
  <c r="Y9" i="6" s="1"/>
  <c r="Y6" i="6"/>
  <c r="Z7" i="6"/>
  <c r="Z5" i="9"/>
  <c r="AN7" i="9"/>
  <c r="E19" i="22"/>
  <c r="AE34" i="22"/>
  <c r="P30" i="22"/>
  <c r="R30" i="22" s="1"/>
  <c r="V28" i="22"/>
  <c r="W28" i="22" s="1"/>
  <c r="B30" i="22"/>
  <c r="Z6" i="10"/>
  <c r="Z8" i="10"/>
  <c r="AA7" i="10"/>
  <c r="AN7" i="15"/>
  <c r="Z5" i="15"/>
  <c r="C23" i="22"/>
  <c r="I23" i="22"/>
  <c r="J23" i="22" s="1"/>
  <c r="AA7" i="8"/>
  <c r="Z6" i="8"/>
  <c r="Z8" i="8"/>
  <c r="Z9" i="8" s="1"/>
  <c r="AN7" i="10"/>
  <c r="Z5" i="10"/>
  <c r="AL26" i="22"/>
  <c r="AC76" i="22" s="1"/>
  <c r="Y20" i="22" l="1"/>
  <c r="P70" i="22" s="1"/>
  <c r="T70" i="22" s="1"/>
  <c r="R70" i="22" s="1"/>
  <c r="Y27" i="22"/>
  <c r="P77" i="22" s="1"/>
  <c r="T77" i="22" s="1"/>
  <c r="R77" i="22" s="1"/>
  <c r="Y18" i="22"/>
  <c r="P68" i="22" s="1"/>
  <c r="T68" i="22" s="1"/>
  <c r="R68" i="22" s="1"/>
  <c r="Y24" i="22"/>
  <c r="P74" i="22" s="1"/>
  <c r="T74" i="22" s="1"/>
  <c r="R74" i="22" s="1"/>
  <c r="AA6" i="11"/>
  <c r="AB7" i="11"/>
  <c r="AA8" i="11"/>
  <c r="Z6" i="4"/>
  <c r="Z8" i="4"/>
  <c r="Z9" i="4" s="1"/>
  <c r="AA7" i="4"/>
  <c r="F8" i="17"/>
  <c r="E7" i="18" s="1"/>
  <c r="E17" i="18" s="1"/>
  <c r="AL24" i="22"/>
  <c r="AC74" i="22" s="1"/>
  <c r="Y28" i="22"/>
  <c r="P78" i="22" s="1"/>
  <c r="T78" i="22" s="1"/>
  <c r="R78" i="22" s="1"/>
  <c r="AC8" i="9"/>
  <c r="AC6" i="9"/>
  <c r="AD7" i="9"/>
  <c r="AA7" i="5"/>
  <c r="Z8" i="5"/>
  <c r="Z9" i="5" s="1"/>
  <c r="Z6" i="5"/>
  <c r="AA7" i="16"/>
  <c r="AO7" i="9"/>
  <c r="AP7" i="9"/>
  <c r="AP7" i="14"/>
  <c r="AO7" i="14"/>
  <c r="AO7" i="12"/>
  <c r="AP7" i="12"/>
  <c r="R34" i="22"/>
  <c r="AA7" i="6"/>
  <c r="Z6" i="6"/>
  <c r="Z8" i="6"/>
  <c r="Z9" i="6" s="1"/>
  <c r="I29" i="22"/>
  <c r="J29" i="22" s="1"/>
  <c r="C31" i="22"/>
  <c r="Y21" i="22"/>
  <c r="P71" i="22" s="1"/>
  <c r="T71" i="22" s="1"/>
  <c r="R71" i="22" s="1"/>
  <c r="AP7" i="15"/>
  <c r="AO7" i="15"/>
  <c r="AL27" i="22"/>
  <c r="AC77" i="22" s="1"/>
  <c r="I26" i="22"/>
  <c r="J26" i="22" s="1"/>
  <c r="C27" i="22"/>
  <c r="AC7" i="7"/>
  <c r="AB8" i="7"/>
  <c r="AB9" i="7" s="1"/>
  <c r="AB6" i="7"/>
  <c r="AA8" i="10"/>
  <c r="AB7" i="10"/>
  <c r="AA6" i="10"/>
  <c r="AL18" i="22"/>
  <c r="AC68" i="22" s="1"/>
  <c r="AG68" i="22" s="1"/>
  <c r="AE68" i="22" s="1"/>
  <c r="AP7" i="13"/>
  <c r="AO7" i="13"/>
  <c r="Y22" i="22"/>
  <c r="P72" i="22" s="1"/>
  <c r="T72" i="22" s="1"/>
  <c r="R72" i="22" s="1"/>
  <c r="Y17" i="22"/>
  <c r="B17" i="18"/>
  <c r="A30" i="24"/>
  <c r="B29" i="24"/>
  <c r="E29" i="24"/>
  <c r="H29" i="24"/>
  <c r="AO7" i="11"/>
  <c r="AP7" i="11"/>
  <c r="C24" i="22"/>
  <c r="I30" i="22"/>
  <c r="J30" i="22" s="1"/>
  <c r="C30" i="22"/>
  <c r="I28" i="22"/>
  <c r="J28" i="22" s="1"/>
  <c r="E24" i="22"/>
  <c r="AL21" i="22"/>
  <c r="AC71" i="22" s="1"/>
  <c r="AC7" i="14"/>
  <c r="AB8" i="14"/>
  <c r="AB6" i="14"/>
  <c r="AB8" i="12"/>
  <c r="AC7" i="12"/>
  <c r="AB6" i="12"/>
  <c r="AB4" i="24"/>
  <c r="AB3" i="24" s="1"/>
  <c r="AB5" i="24" s="1"/>
  <c r="AB72" i="22" s="1"/>
  <c r="AG72" i="22" s="1"/>
  <c r="AE72" i="22" s="1"/>
  <c r="AC2" i="24"/>
  <c r="AP7" i="10"/>
  <c r="AO7" i="10"/>
  <c r="E30" i="22"/>
  <c r="Y25" i="22"/>
  <c r="P75" i="22" s="1"/>
  <c r="T75" i="22" s="1"/>
  <c r="R75" i="22" s="1"/>
  <c r="AL19" i="22"/>
  <c r="AC69" i="22" s="1"/>
  <c r="AG69" i="22" s="1"/>
  <c r="AE69" i="22" s="1"/>
  <c r="AL20" i="22"/>
  <c r="AC70" i="22" s="1"/>
  <c r="AG70" i="22" s="1"/>
  <c r="AE70" i="22" s="1"/>
  <c r="Y26" i="22"/>
  <c r="P76" i="22" s="1"/>
  <c r="T76" i="22" s="1"/>
  <c r="R76" i="22" s="1"/>
  <c r="AB8" i="15"/>
  <c r="AC7" i="15"/>
  <c r="AB6" i="15"/>
  <c r="AA3" i="24"/>
  <c r="AA5" i="24" s="1"/>
  <c r="AA6" i="24" s="1"/>
  <c r="Y23" i="22"/>
  <c r="P73" i="22" s="1"/>
  <c r="T73" i="22" s="1"/>
  <c r="R73" i="22" s="1"/>
  <c r="I32" i="22"/>
  <c r="J32" i="22" s="1"/>
  <c r="C32" i="22"/>
  <c r="Y19" i="22"/>
  <c r="P69" i="22" s="1"/>
  <c r="T69" i="22" s="1"/>
  <c r="R69" i="22" s="1"/>
  <c r="AA8" i="8"/>
  <c r="AA9" i="8" s="1"/>
  <c r="AB7" i="8"/>
  <c r="AA6" i="8"/>
  <c r="AA6" i="13"/>
  <c r="AB7" i="13"/>
  <c r="AA8" i="13"/>
  <c r="AC67" i="22"/>
  <c r="AC7" i="11" l="1"/>
  <c r="AB6" i="11"/>
  <c r="AB8" i="11"/>
  <c r="D75" i="22"/>
  <c r="I42" i="1" s="1"/>
  <c r="AA6" i="4"/>
  <c r="AA8" i="4"/>
  <c r="AA9" i="4" s="1"/>
  <c r="AB7" i="4"/>
  <c r="AB7" i="5"/>
  <c r="AA8" i="5"/>
  <c r="AA9" i="5" s="1"/>
  <c r="AA6" i="5"/>
  <c r="AD6" i="9"/>
  <c r="AD8" i="9"/>
  <c r="AE7" i="9"/>
  <c r="J42" i="1"/>
  <c r="L18" i="22"/>
  <c r="E34" i="22"/>
  <c r="E55" i="22" s="1"/>
  <c r="AM7" i="9"/>
  <c r="AL7" i="9"/>
  <c r="L20" i="22"/>
  <c r="L19" i="22"/>
  <c r="L21" i="22"/>
  <c r="L27" i="22"/>
  <c r="L25" i="22"/>
  <c r="D74" i="22"/>
  <c r="AD7" i="14"/>
  <c r="AC6" i="14"/>
  <c r="AC8" i="14"/>
  <c r="E30" i="24"/>
  <c r="A31" i="24"/>
  <c r="B30" i="24"/>
  <c r="H30" i="24"/>
  <c r="AB8" i="10"/>
  <c r="AC7" i="10"/>
  <c r="AB6" i="10"/>
  <c r="L28" i="22"/>
  <c r="AC80" i="22"/>
  <c r="AG67" i="22"/>
  <c r="AB71" i="22"/>
  <c r="D71" i="22"/>
  <c r="AL34" i="22"/>
  <c r="D78" i="22"/>
  <c r="AD2" i="24"/>
  <c r="AC4" i="24"/>
  <c r="AC3" i="24" s="1"/>
  <c r="AC5" i="24" s="1"/>
  <c r="AB73" i="22" s="1"/>
  <c r="AG73" i="22" s="1"/>
  <c r="AE73" i="22" s="1"/>
  <c r="AM7" i="12"/>
  <c r="AL7" i="12"/>
  <c r="D67" i="22"/>
  <c r="AD7" i="15"/>
  <c r="AC6" i="15"/>
  <c r="AC8" i="15"/>
  <c r="D77" i="22"/>
  <c r="D69" i="22"/>
  <c r="AB6" i="13"/>
  <c r="AC7" i="13"/>
  <c r="AB8" i="13"/>
  <c r="AB6" i="24"/>
  <c r="L23" i="22"/>
  <c r="L22" i="22"/>
  <c r="AB6" i="8"/>
  <c r="AC7" i="8"/>
  <c r="AB8" i="8"/>
  <c r="AB9" i="8" s="1"/>
  <c r="AL7" i="13"/>
  <c r="AM7" i="13"/>
  <c r="AD7" i="7"/>
  <c r="AC6" i="7"/>
  <c r="AC8" i="7"/>
  <c r="AC9" i="7" s="1"/>
  <c r="AL7" i="15"/>
  <c r="AM7" i="15"/>
  <c r="D76" i="22"/>
  <c r="AD7" i="12"/>
  <c r="AC6" i="12"/>
  <c r="AC8" i="12"/>
  <c r="L24" i="22"/>
  <c r="L17" i="22"/>
  <c r="AA8" i="6"/>
  <c r="AA9" i="6" s="1"/>
  <c r="AB7" i="6"/>
  <c r="AA6" i="6"/>
  <c r="AL7" i="14"/>
  <c r="AM7" i="14"/>
  <c r="AM7" i="10"/>
  <c r="AL7" i="10"/>
  <c r="AK7" i="10" s="1"/>
  <c r="D73" i="22"/>
  <c r="L26" i="22"/>
  <c r="D70" i="22"/>
  <c r="D68" i="22"/>
  <c r="AM7" i="11"/>
  <c r="AL7" i="11"/>
  <c r="P67" i="22"/>
  <c r="Y34" i="22"/>
  <c r="D72" i="22"/>
  <c r="AK7" i="15" l="1"/>
  <c r="AC6" i="11"/>
  <c r="AC8" i="11"/>
  <c r="AD7" i="11"/>
  <c r="AK7" i="9"/>
  <c r="Q9" i="9" s="1"/>
  <c r="AC7" i="5"/>
  <c r="AB8" i="5"/>
  <c r="AB9" i="5" s="1"/>
  <c r="AB6" i="5"/>
  <c r="AB6" i="4"/>
  <c r="AB8" i="4"/>
  <c r="AB9" i="4" s="1"/>
  <c r="AC7" i="4"/>
  <c r="AE6" i="9"/>
  <c r="AF7" i="9"/>
  <c r="AE8" i="9"/>
  <c r="I49" i="1"/>
  <c r="J49" i="1"/>
  <c r="G70" i="22"/>
  <c r="J48" i="1"/>
  <c r="I48" i="1"/>
  <c r="G69" i="22"/>
  <c r="AE7" i="14"/>
  <c r="AD6" i="14"/>
  <c r="AD8" i="14"/>
  <c r="AD8" i="12"/>
  <c r="AD6" i="12"/>
  <c r="AE7" i="12"/>
  <c r="AK7" i="13"/>
  <c r="I43" i="1"/>
  <c r="J43" i="1"/>
  <c r="AG71" i="22"/>
  <c r="AE71" i="22" s="1"/>
  <c r="L34" i="22"/>
  <c r="P80" i="22"/>
  <c r="T67" i="22"/>
  <c r="AE67" i="22"/>
  <c r="AC8" i="10"/>
  <c r="AC9" i="10" s="1"/>
  <c r="AC6" i="10"/>
  <c r="AD7" i="10"/>
  <c r="J50" i="1"/>
  <c r="I50" i="1"/>
  <c r="G71" i="22"/>
  <c r="AK7" i="11"/>
  <c r="AK7" i="14"/>
  <c r="AB9" i="9"/>
  <c r="E9" i="9"/>
  <c r="V9" i="9"/>
  <c r="AE9" i="9"/>
  <c r="N9" i="9"/>
  <c r="H9" i="9"/>
  <c r="J9" i="9"/>
  <c r="AD9" i="9"/>
  <c r="O9" i="9"/>
  <c r="G9" i="9"/>
  <c r="R9" i="9"/>
  <c r="S9" i="9"/>
  <c r="Y9" i="9"/>
  <c r="Z9" i="9"/>
  <c r="X9" i="9"/>
  <c r="AC9" i="9"/>
  <c r="U9" i="9"/>
  <c r="K9" i="9"/>
  <c r="J44" i="1"/>
  <c r="I44" i="1"/>
  <c r="AE7" i="15"/>
  <c r="AD6" i="15"/>
  <c r="AD8" i="15"/>
  <c r="AD9" i="15" s="1"/>
  <c r="AC6" i="24"/>
  <c r="I46" i="1"/>
  <c r="D80" i="22"/>
  <c r="J46" i="1"/>
  <c r="G67" i="22"/>
  <c r="B74" i="22"/>
  <c r="AE2" i="24"/>
  <c r="X16" i="24"/>
  <c r="AD4" i="24"/>
  <c r="AD3" i="24" s="1"/>
  <c r="AD5" i="24" s="1"/>
  <c r="X21" i="24"/>
  <c r="X26" i="24"/>
  <c r="AD7" i="8"/>
  <c r="AC8" i="8"/>
  <c r="AC9" i="8" s="1"/>
  <c r="AC6" i="8"/>
  <c r="AK7" i="12"/>
  <c r="H31" i="24"/>
  <c r="E31" i="24"/>
  <c r="A32" i="24"/>
  <c r="B31" i="24"/>
  <c r="J41" i="1"/>
  <c r="I41" i="1"/>
  <c r="I51" i="1"/>
  <c r="J51" i="1"/>
  <c r="G72" i="22"/>
  <c r="AC7" i="6"/>
  <c r="AB6" i="6"/>
  <c r="AB8" i="6"/>
  <c r="AB9" i="6" s="1"/>
  <c r="AD6" i="7"/>
  <c r="AE7" i="7"/>
  <c r="AD8" i="7"/>
  <c r="AD9" i="7" s="1"/>
  <c r="J52" i="1"/>
  <c r="I52" i="1"/>
  <c r="G73" i="22"/>
  <c r="R9" i="15"/>
  <c r="O9" i="15"/>
  <c r="I9" i="15"/>
  <c r="Q9" i="15"/>
  <c r="G9" i="15"/>
  <c r="AC9" i="15"/>
  <c r="U9" i="15"/>
  <c r="J9" i="15"/>
  <c r="P9" i="15"/>
  <c r="AB9" i="15"/>
  <c r="H9" i="15"/>
  <c r="S9" i="15"/>
  <c r="W9" i="15"/>
  <c r="T9" i="15"/>
  <c r="Y9" i="15"/>
  <c r="V9" i="15"/>
  <c r="M9" i="15"/>
  <c r="K9" i="15"/>
  <c r="N9" i="15"/>
  <c r="AA9" i="15"/>
  <c r="L9" i="15"/>
  <c r="F9" i="15"/>
  <c r="Z9" i="15"/>
  <c r="E9" i="15"/>
  <c r="X9" i="15"/>
  <c r="AC8" i="13"/>
  <c r="AC6" i="13"/>
  <c r="AD7" i="13"/>
  <c r="J45" i="1"/>
  <c r="I45" i="1"/>
  <c r="I47" i="1"/>
  <c r="J47" i="1"/>
  <c r="G68" i="22"/>
  <c r="X9" i="10"/>
  <c r="J9" i="10"/>
  <c r="E9" i="10"/>
  <c r="P9" i="10"/>
  <c r="M9" i="10"/>
  <c r="U9" i="10"/>
  <c r="Z9" i="10"/>
  <c r="Y9" i="10"/>
  <c r="L9" i="10"/>
  <c r="Q9" i="10"/>
  <c r="I9" i="10"/>
  <c r="G9" i="10"/>
  <c r="S9" i="10"/>
  <c r="N9" i="10"/>
  <c r="AA9" i="10"/>
  <c r="T9" i="10"/>
  <c r="AB9" i="10"/>
  <c r="F9" i="10"/>
  <c r="V9" i="10"/>
  <c r="H9" i="10"/>
  <c r="K9" i="10"/>
  <c r="O9" i="10"/>
  <c r="W9" i="10"/>
  <c r="R9" i="10"/>
  <c r="I58" i="1" l="1"/>
  <c r="AE7" i="11"/>
  <c r="AD8" i="11"/>
  <c r="AD6" i="11"/>
  <c r="M9" i="9"/>
  <c r="L9" i="9"/>
  <c r="F9" i="9"/>
  <c r="I9" i="9"/>
  <c r="AA9" i="9"/>
  <c r="T9" i="9"/>
  <c r="W9" i="9"/>
  <c r="P9" i="9"/>
  <c r="AC8" i="4"/>
  <c r="AC9" i="4" s="1"/>
  <c r="AC6" i="4"/>
  <c r="AD7" i="4"/>
  <c r="AC6" i="5"/>
  <c r="AD7" i="5"/>
  <c r="AC8" i="5"/>
  <c r="AC9" i="5" s="1"/>
  <c r="AG7" i="9"/>
  <c r="AF8" i="9"/>
  <c r="AF9" i="9" s="1"/>
  <c r="AF6" i="9"/>
  <c r="AB74" i="22"/>
  <c r="C74" i="22"/>
  <c r="B47" i="1"/>
  <c r="N47" i="1"/>
  <c r="O47" i="1" s="1"/>
  <c r="E68" i="22"/>
  <c r="AF2" i="24"/>
  <c r="AE4" i="24"/>
  <c r="AF7" i="14"/>
  <c r="AE6" i="14"/>
  <c r="AE8" i="14"/>
  <c r="AE9" i="14" s="1"/>
  <c r="AC8" i="6"/>
  <c r="AC9" i="6" s="1"/>
  <c r="AC6" i="6"/>
  <c r="AD7" i="6"/>
  <c r="G9" i="14"/>
  <c r="E9" i="14"/>
  <c r="J9" i="14"/>
  <c r="AC9" i="14"/>
  <c r="I9" i="14"/>
  <c r="AD9" i="14"/>
  <c r="S9" i="14"/>
  <c r="AA9" i="14"/>
  <c r="AB9" i="14"/>
  <c r="M9" i="14"/>
  <c r="Q9" i="14"/>
  <c r="P9" i="14"/>
  <c r="T9" i="14"/>
  <c r="Y9" i="14"/>
  <c r="O9" i="14"/>
  <c r="U9" i="14"/>
  <c r="X9" i="14"/>
  <c r="R9" i="14"/>
  <c r="K9" i="14"/>
  <c r="W9" i="14"/>
  <c r="N9" i="14"/>
  <c r="H9" i="14"/>
  <c r="Z9" i="14"/>
  <c r="V9" i="14"/>
  <c r="L9" i="14"/>
  <c r="F9" i="14"/>
  <c r="AF7" i="15"/>
  <c r="AE8" i="15"/>
  <c r="AE9" i="15" s="1"/>
  <c r="AE6" i="15"/>
  <c r="E32" i="24"/>
  <c r="H32" i="24"/>
  <c r="B32" i="24"/>
  <c r="A33" i="24"/>
  <c r="X9" i="11"/>
  <c r="L9" i="11"/>
  <c r="AA9" i="11"/>
  <c r="F9" i="11"/>
  <c r="AC9" i="11"/>
  <c r="W9" i="11"/>
  <c r="I9" i="11"/>
  <c r="N9" i="11"/>
  <c r="E9" i="11"/>
  <c r="U9" i="11"/>
  <c r="H9" i="11"/>
  <c r="AB9" i="11"/>
  <c r="Y9" i="11"/>
  <c r="S9" i="11"/>
  <c r="AD9" i="11"/>
  <c r="T9" i="11"/>
  <c r="Q9" i="11"/>
  <c r="O9" i="11"/>
  <c r="Z9" i="11"/>
  <c r="M9" i="11"/>
  <c r="V9" i="11"/>
  <c r="P9" i="11"/>
  <c r="J9" i="11"/>
  <c r="R9" i="11"/>
  <c r="G9" i="11"/>
  <c r="K9" i="11"/>
  <c r="N50" i="1"/>
  <c r="O50" i="1" s="1"/>
  <c r="E71" i="22"/>
  <c r="B50" i="1"/>
  <c r="D3" i="13" s="1"/>
  <c r="D5" i="13" s="1"/>
  <c r="AE7" i="8"/>
  <c r="AD6" i="8"/>
  <c r="AD8" i="8"/>
  <c r="AD9" i="8" s="1"/>
  <c r="H9" i="13"/>
  <c r="Q9" i="13"/>
  <c r="Z9" i="13"/>
  <c r="AA9" i="13"/>
  <c r="V9" i="13"/>
  <c r="U9" i="13"/>
  <c r="R9" i="13"/>
  <c r="L9" i="13"/>
  <c r="K9" i="13"/>
  <c r="S9" i="13"/>
  <c r="M9" i="13"/>
  <c r="W9" i="13"/>
  <c r="AB9" i="13"/>
  <c r="N9" i="13"/>
  <c r="O9" i="13"/>
  <c r="X9" i="13"/>
  <c r="I9" i="13"/>
  <c r="F9" i="13"/>
  <c r="T9" i="13"/>
  <c r="G9" i="13"/>
  <c r="E9" i="13"/>
  <c r="AC9" i="13"/>
  <c r="Y9" i="13"/>
  <c r="P9" i="13"/>
  <c r="J9" i="13"/>
  <c r="E69" i="22"/>
  <c r="B48" i="1"/>
  <c r="D3" i="11" s="1"/>
  <c r="D5" i="11" s="1"/>
  <c r="N48" i="1"/>
  <c r="O48" i="1" s="1"/>
  <c r="AE7" i="13"/>
  <c r="AD6" i="13"/>
  <c r="AD8" i="13"/>
  <c r="AD9" i="13" s="1"/>
  <c r="AE8" i="12"/>
  <c r="AE9" i="12" s="1"/>
  <c r="AF7" i="12"/>
  <c r="AE6" i="12"/>
  <c r="E72" i="22"/>
  <c r="B51" i="1"/>
  <c r="D3" i="14" s="1"/>
  <c r="D5" i="14" s="1"/>
  <c r="N51" i="1"/>
  <c r="O51" i="1" s="1"/>
  <c r="AF7" i="7"/>
  <c r="AE6" i="7"/>
  <c r="AE8" i="7"/>
  <c r="AE9" i="7" s="1"/>
  <c r="AD6" i="24"/>
  <c r="E70" i="22"/>
  <c r="B49" i="1"/>
  <c r="D3" i="12" s="1"/>
  <c r="D5" i="12" s="1"/>
  <c r="N49" i="1"/>
  <c r="O49" i="1" s="1"/>
  <c r="AE7" i="10"/>
  <c r="AD6" i="10"/>
  <c r="AD8" i="10"/>
  <c r="AD9" i="10" s="1"/>
  <c r="N52" i="1"/>
  <c r="O52" i="1" s="1"/>
  <c r="B52" i="1"/>
  <c r="E73" i="22"/>
  <c r="V9" i="12"/>
  <c r="F9" i="12"/>
  <c r="AD9" i="12"/>
  <c r="Q9" i="12"/>
  <c r="AC9" i="12"/>
  <c r="H9" i="12"/>
  <c r="L9" i="12"/>
  <c r="X9" i="12"/>
  <c r="O9" i="12"/>
  <c r="U9" i="12"/>
  <c r="K9" i="12"/>
  <c r="M9" i="12"/>
  <c r="J9" i="12"/>
  <c r="T9" i="12"/>
  <c r="G9" i="12"/>
  <c r="AB9" i="12"/>
  <c r="P9" i="12"/>
  <c r="Z9" i="12"/>
  <c r="E9" i="12"/>
  <c r="S9" i="12"/>
  <c r="Y9" i="12"/>
  <c r="I9" i="12"/>
  <c r="N9" i="12"/>
  <c r="R9" i="12"/>
  <c r="W9" i="12"/>
  <c r="AA9" i="12"/>
  <c r="I57" i="1"/>
  <c r="I60" i="1" s="1"/>
  <c r="C11" i="2" s="1"/>
  <c r="I54" i="1"/>
  <c r="R67" i="22"/>
  <c r="T80" i="22"/>
  <c r="R80" i="22" s="1"/>
  <c r="B46" i="1"/>
  <c r="E67" i="22"/>
  <c r="N46" i="1"/>
  <c r="O46" i="1" s="1"/>
  <c r="J54" i="1"/>
  <c r="AE8" i="11" l="1"/>
  <c r="AE9" i="11" s="1"/>
  <c r="AF7" i="11"/>
  <c r="AE6" i="11"/>
  <c r="AG6" i="9"/>
  <c r="AG8" i="9"/>
  <c r="AG9" i="9" s="1"/>
  <c r="AH7" i="9"/>
  <c r="AD6" i="5"/>
  <c r="AD8" i="5"/>
  <c r="AD9" i="5" s="1"/>
  <c r="AE7" i="5"/>
  <c r="AE7" i="4"/>
  <c r="AD8" i="4"/>
  <c r="AD9" i="4" s="1"/>
  <c r="AD6" i="4"/>
  <c r="AF8" i="7"/>
  <c r="AF9" i="7" s="1"/>
  <c r="AF6" i="7"/>
  <c r="AG7" i="7"/>
  <c r="AF8" i="12"/>
  <c r="AF9" i="12" s="1"/>
  <c r="AG7" i="12"/>
  <c r="AF6" i="12"/>
  <c r="A34" i="24"/>
  <c r="B33" i="24"/>
  <c r="H33" i="24"/>
  <c r="E33" i="24"/>
  <c r="AE6" i="13"/>
  <c r="AF7" i="13"/>
  <c r="AE8" i="13"/>
  <c r="AE9" i="13" s="1"/>
  <c r="C48" i="1"/>
  <c r="G48" i="1"/>
  <c r="AG2" i="24"/>
  <c r="AF4" i="24"/>
  <c r="AF3" i="24" s="1"/>
  <c r="AF5" i="24" s="1"/>
  <c r="AE8" i="8"/>
  <c r="AE9" i="8" s="1"/>
  <c r="AE6" i="8"/>
  <c r="AF7" i="8"/>
  <c r="AE3" i="24"/>
  <c r="AE5" i="24" s="1"/>
  <c r="AE6" i="24" s="1"/>
  <c r="G46" i="1"/>
  <c r="C46" i="1"/>
  <c r="D3" i="9"/>
  <c r="D5" i="9" s="1"/>
  <c r="C52" i="1"/>
  <c r="G52" i="1"/>
  <c r="D3" i="15"/>
  <c r="D5" i="15" s="1"/>
  <c r="AG7" i="15"/>
  <c r="AF6" i="15"/>
  <c r="AF8" i="15"/>
  <c r="AF9" i="15" s="1"/>
  <c r="AF6" i="14"/>
  <c r="AG7" i="14"/>
  <c r="AF8" i="14"/>
  <c r="AF9" i="14" s="1"/>
  <c r="C49" i="1"/>
  <c r="G49" i="1"/>
  <c r="O56" i="1"/>
  <c r="G50" i="1"/>
  <c r="C50" i="1"/>
  <c r="C47" i="1"/>
  <c r="G47" i="1"/>
  <c r="D3" i="10"/>
  <c r="D5" i="10" s="1"/>
  <c r="AF7" i="10"/>
  <c r="AG7" i="10" s="1"/>
  <c r="AE8" i="10"/>
  <c r="AE9" i="10" s="1"/>
  <c r="AE6" i="10"/>
  <c r="C51" i="1"/>
  <c r="G51" i="1"/>
  <c r="E41" i="1"/>
  <c r="Q41" i="1"/>
  <c r="G74" i="22"/>
  <c r="AD6" i="6"/>
  <c r="AD8" i="6"/>
  <c r="AD9" i="6" s="1"/>
  <c r="AE7" i="6"/>
  <c r="AG74" i="22"/>
  <c r="AG6" i="10" l="1"/>
  <c r="AG8" i="10"/>
  <c r="AG9" i="10" s="1"/>
  <c r="AF6" i="11"/>
  <c r="AG7" i="11"/>
  <c r="AF8" i="11"/>
  <c r="AF9" i="11" s="1"/>
  <c r="AE6" i="4"/>
  <c r="AE8" i="4"/>
  <c r="AE9" i="4" s="1"/>
  <c r="AF7" i="4"/>
  <c r="AI7" i="9"/>
  <c r="AH8" i="9"/>
  <c r="AH9" i="9" s="1"/>
  <c r="AH6" i="9"/>
  <c r="AF7" i="5"/>
  <c r="AE8" i="5"/>
  <c r="AE9" i="5" s="1"/>
  <c r="AE6" i="5"/>
  <c r="C76" i="22"/>
  <c r="AB76" i="22"/>
  <c r="AG76" i="22" s="1"/>
  <c r="AE76" i="22" s="1"/>
  <c r="F69" i="1"/>
  <c r="H47" i="1"/>
  <c r="G69" i="1" s="1"/>
  <c r="I69" i="1" s="1"/>
  <c r="AF8" i="8"/>
  <c r="AF9" i="8" s="1"/>
  <c r="AF6" i="8"/>
  <c r="AG7" i="8"/>
  <c r="AF7" i="6"/>
  <c r="AE6" i="6"/>
  <c r="AE8" i="6"/>
  <c r="AE9" i="6" s="1"/>
  <c r="AG6" i="14"/>
  <c r="AG8" i="14"/>
  <c r="AG9" i="14" s="1"/>
  <c r="AH7" i="14"/>
  <c r="AF8" i="13"/>
  <c r="AF9" i="13" s="1"/>
  <c r="AG7" i="13"/>
  <c r="AF6" i="13"/>
  <c r="AF6" i="24"/>
  <c r="F72" i="1"/>
  <c r="H50" i="1"/>
  <c r="G72" i="1" s="1"/>
  <c r="I72" i="1" s="1"/>
  <c r="F74" i="1"/>
  <c r="H52" i="1"/>
  <c r="G74" i="1" s="1"/>
  <c r="I74" i="1" s="1"/>
  <c r="AE74" i="22"/>
  <c r="H51" i="1"/>
  <c r="G73" i="1" s="1"/>
  <c r="I73" i="1" s="1"/>
  <c r="F73" i="1"/>
  <c r="H48" i="1"/>
  <c r="G70" i="1" s="1"/>
  <c r="I70" i="1" s="1"/>
  <c r="F70" i="1"/>
  <c r="B41" i="1"/>
  <c r="N41" i="1"/>
  <c r="E74" i="22"/>
  <c r="AG8" i="15"/>
  <c r="AG9" i="15" s="1"/>
  <c r="AH7" i="15"/>
  <c r="AG6" i="15"/>
  <c r="AG8" i="12"/>
  <c r="AG9" i="12" s="1"/>
  <c r="AG6" i="12"/>
  <c r="AH7" i="12"/>
  <c r="H46" i="1"/>
  <c r="G68" i="1" s="1"/>
  <c r="I68" i="1" s="1"/>
  <c r="F68" i="1"/>
  <c r="AG8" i="7"/>
  <c r="AG9" i="7" s="1"/>
  <c r="AH7" i="7"/>
  <c r="AG6" i="7"/>
  <c r="H49" i="1"/>
  <c r="G71" i="1" s="1"/>
  <c r="I71" i="1" s="1"/>
  <c r="F71" i="1"/>
  <c r="AB75" i="22"/>
  <c r="C75" i="22"/>
  <c r="AG4" i="24"/>
  <c r="AG3" i="24" s="1"/>
  <c r="AG5" i="24" s="1"/>
  <c r="AH2" i="24"/>
  <c r="A35" i="24"/>
  <c r="H34" i="24"/>
  <c r="B34" i="24"/>
  <c r="E34" i="24"/>
  <c r="AF6" i="10"/>
  <c r="AF8" i="10"/>
  <c r="AF9" i="10" s="1"/>
  <c r="AG8" i="11" l="1"/>
  <c r="AG9" i="11" s="1"/>
  <c r="AG6" i="11"/>
  <c r="AH7" i="11"/>
  <c r="AG7" i="5"/>
  <c r="AF8" i="5"/>
  <c r="AF9" i="5" s="1"/>
  <c r="AF6" i="5"/>
  <c r="AI6" i="9"/>
  <c r="AI8" i="9"/>
  <c r="AI9" i="9" s="1"/>
  <c r="AG7" i="4"/>
  <c r="AF8" i="4"/>
  <c r="AF9" i="4" s="1"/>
  <c r="AF6" i="4"/>
  <c r="AB77" i="22"/>
  <c r="AG77" i="22" s="1"/>
  <c r="AE77" i="22" s="1"/>
  <c r="C77" i="22"/>
  <c r="Z16" i="24"/>
  <c r="Z21" i="24"/>
  <c r="Z26" i="24"/>
  <c r="AI2" i="24"/>
  <c r="AH4" i="24"/>
  <c r="AA16" i="24" s="1"/>
  <c r="AA19" i="24" s="1"/>
  <c r="C14" i="22" s="1"/>
  <c r="AG6" i="13"/>
  <c r="AH7" i="13"/>
  <c r="AG8" i="13"/>
  <c r="AG9" i="13" s="1"/>
  <c r="AH7" i="8"/>
  <c r="AG8" i="8"/>
  <c r="AG9" i="8" s="1"/>
  <c r="AG6" i="8"/>
  <c r="AG7" i="6"/>
  <c r="AF6" i="6"/>
  <c r="AF8" i="6"/>
  <c r="AF9" i="6" s="1"/>
  <c r="AH6" i="14"/>
  <c r="AH8" i="14"/>
  <c r="AH9" i="14" s="1"/>
  <c r="AG6" i="24"/>
  <c r="G75" i="22"/>
  <c r="Q42" i="1"/>
  <c r="E42" i="1"/>
  <c r="AH8" i="12"/>
  <c r="AH9" i="12" s="1"/>
  <c r="AH6" i="12"/>
  <c r="O41" i="1"/>
  <c r="G41" i="1"/>
  <c r="C41" i="1"/>
  <c r="D3" i="4"/>
  <c r="AG75" i="22"/>
  <c r="G76" i="22"/>
  <c r="E43" i="1"/>
  <c r="Q43" i="1"/>
  <c r="AH6" i="7"/>
  <c r="AH8" i="7"/>
  <c r="AH9" i="7" s="1"/>
  <c r="B35" i="24"/>
  <c r="A36" i="24"/>
  <c r="E35" i="24"/>
  <c r="H35" i="24"/>
  <c r="AH6" i="15"/>
  <c r="AI7" i="15"/>
  <c r="AH8" i="15"/>
  <c r="AH9" i="15" s="1"/>
  <c r="AI7" i="11" l="1"/>
  <c r="AH6" i="11"/>
  <c r="AH8" i="11"/>
  <c r="AH9" i="11" s="1"/>
  <c r="AH7" i="4"/>
  <c r="AG8" i="4"/>
  <c r="AG9" i="4" s="1"/>
  <c r="AG6" i="4"/>
  <c r="AH7" i="5"/>
  <c r="AG6" i="5"/>
  <c r="AG8" i="5"/>
  <c r="AG9" i="5" s="1"/>
  <c r="AI6" i="15"/>
  <c r="AI8" i="15"/>
  <c r="AI9" i="15" s="1"/>
  <c r="AG6" i="6"/>
  <c r="AH7" i="6"/>
  <c r="AG8" i="6"/>
  <c r="AG9" i="6" s="1"/>
  <c r="AJ4" i="24"/>
  <c r="P14" i="22" s="1"/>
  <c r="AH3" i="24"/>
  <c r="AH5" i="24" s="1"/>
  <c r="E75" i="22"/>
  <c r="B42" i="1"/>
  <c r="N42" i="1"/>
  <c r="AH6" i="8"/>
  <c r="AI7" i="8"/>
  <c r="AH8" i="8"/>
  <c r="AH9" i="8" s="1"/>
  <c r="E36" i="24"/>
  <c r="B36" i="24"/>
  <c r="A37" i="24"/>
  <c r="H36" i="24"/>
  <c r="AE75" i="22"/>
  <c r="AK3" i="4"/>
  <c r="AK5" i="4" s="1"/>
  <c r="AG5" i="4" s="1"/>
  <c r="D5" i="4"/>
  <c r="H41" i="1"/>
  <c r="F63" i="1"/>
  <c r="G77" i="22"/>
  <c r="E44" i="1"/>
  <c r="Q44" i="1"/>
  <c r="E76" i="22"/>
  <c r="N43" i="1"/>
  <c r="O43" i="1" s="1"/>
  <c r="B43" i="1"/>
  <c r="AI7" i="13"/>
  <c r="AH6" i="13"/>
  <c r="AH8" i="13"/>
  <c r="AH9" i="13" s="1"/>
  <c r="AI6" i="11" l="1"/>
  <c r="AI8" i="11"/>
  <c r="AI9" i="11" s="1"/>
  <c r="AH8" i="5"/>
  <c r="AH9" i="5" s="1"/>
  <c r="AH6" i="5"/>
  <c r="AH6" i="4"/>
  <c r="AI7" i="4"/>
  <c r="AH8" i="4"/>
  <c r="AH9" i="4" s="1"/>
  <c r="AI8" i="8"/>
  <c r="AI9" i="8" s="1"/>
  <c r="AI6" i="8"/>
  <c r="AB5" i="16"/>
  <c r="AB7" i="16" s="1"/>
  <c r="G42" i="1"/>
  <c r="C42" i="1"/>
  <c r="D3" i="5"/>
  <c r="O42" i="1"/>
  <c r="C78" i="22"/>
  <c r="AB78" i="22"/>
  <c r="AK5" i="24"/>
  <c r="Q14" i="22" s="1"/>
  <c r="R14" i="22" s="1"/>
  <c r="R54" i="22" s="1"/>
  <c r="R59" i="22" s="1"/>
  <c r="R63" i="22" s="1"/>
  <c r="AA21" i="24"/>
  <c r="AA24" i="24" s="1"/>
  <c r="D14" i="22" s="1"/>
  <c r="E14" i="22" s="1"/>
  <c r="E54" i="22" s="1"/>
  <c r="E59" i="22" s="1"/>
  <c r="E63" i="22" s="1"/>
  <c r="AI6" i="13"/>
  <c r="AI8" i="13"/>
  <c r="AI9" i="13" s="1"/>
  <c r="C43" i="1"/>
  <c r="G43" i="1"/>
  <c r="D3" i="6"/>
  <c r="D5" i="6" s="1"/>
  <c r="AH6" i="24"/>
  <c r="H37" i="24"/>
  <c r="A38" i="24"/>
  <c r="B37" i="24"/>
  <c r="E37" i="24"/>
  <c r="G63" i="1"/>
  <c r="AH8" i="6"/>
  <c r="AH9" i="6" s="1"/>
  <c r="AH6" i="6"/>
  <c r="AI7" i="6"/>
  <c r="E77" i="22"/>
  <c r="N44" i="1"/>
  <c r="O44" i="1" s="1"/>
  <c r="B44" i="1"/>
  <c r="AI6" i="4" l="1"/>
  <c r="AI8" i="4"/>
  <c r="AI9" i="4" s="1"/>
  <c r="Z48" i="16"/>
  <c r="U22" i="16"/>
  <c r="G28" i="16"/>
  <c r="AI8" i="6"/>
  <c r="AI9" i="6" s="1"/>
  <c r="AI6" i="6"/>
  <c r="L39" i="16" s="1"/>
  <c r="G78" i="22"/>
  <c r="E45" i="1"/>
  <c r="E54" i="1" s="1"/>
  <c r="Q45" i="1"/>
  <c r="Q54" i="1" s="1"/>
  <c r="C80" i="22"/>
  <c r="D5" i="5"/>
  <c r="AK3" i="6"/>
  <c r="AK5" i="6" s="1"/>
  <c r="AG5" i="6" s="1"/>
  <c r="AK3" i="5"/>
  <c r="AK5" i="5" s="1"/>
  <c r="AG5" i="5" s="1"/>
  <c r="H38" i="24"/>
  <c r="E38" i="24"/>
  <c r="B38" i="24"/>
  <c r="A39" i="24"/>
  <c r="AL6" i="24"/>
  <c r="AA26" i="24"/>
  <c r="AA29" i="24" s="1"/>
  <c r="F64" i="1"/>
  <c r="H42" i="1"/>
  <c r="AB88" i="16"/>
  <c r="AB94" i="16"/>
  <c r="AB86" i="16"/>
  <c r="AB90" i="16"/>
  <c r="AB83" i="16"/>
  <c r="AB76" i="16"/>
  <c r="AB74" i="16"/>
  <c r="AB93" i="16"/>
  <c r="AB81" i="16"/>
  <c r="AB92" i="16"/>
  <c r="AB84" i="16"/>
  <c r="AB98" i="16"/>
  <c r="AB95" i="16"/>
  <c r="AB73" i="16"/>
  <c r="AB91" i="16"/>
  <c r="AB82" i="16"/>
  <c r="AB87" i="16"/>
  <c r="AB68" i="16"/>
  <c r="AB77" i="16"/>
  <c r="AB64" i="16"/>
  <c r="AB72" i="16"/>
  <c r="AB67" i="16"/>
  <c r="AB71" i="16"/>
  <c r="AB62" i="16"/>
  <c r="AB57" i="16"/>
  <c r="AB70" i="16"/>
  <c r="AB60" i="16"/>
  <c r="AB75" i="16"/>
  <c r="AB69" i="16"/>
  <c r="AB61" i="16"/>
  <c r="AB48" i="16"/>
  <c r="AB51" i="16"/>
  <c r="AB63" i="16"/>
  <c r="AB59" i="16"/>
  <c r="AB58" i="16"/>
  <c r="AB54" i="16"/>
  <c r="AB46" i="16"/>
  <c r="AB38" i="16"/>
  <c r="AB55" i="16"/>
  <c r="AB66" i="16"/>
  <c r="AB52" i="16"/>
  <c r="AB56" i="16"/>
  <c r="AB47" i="16"/>
  <c r="AB53" i="16"/>
  <c r="AB45" i="16"/>
  <c r="AB40" i="16"/>
  <c r="AB35" i="16"/>
  <c r="AB39" i="16"/>
  <c r="AB36" i="16"/>
  <c r="AB43" i="16"/>
  <c r="AB44" i="16"/>
  <c r="AB42" i="16"/>
  <c r="AB50" i="16"/>
  <c r="AB41" i="16"/>
  <c r="AB37" i="16"/>
  <c r="AB32" i="16"/>
  <c r="AB23" i="16"/>
  <c r="AB26" i="16"/>
  <c r="AB25" i="16"/>
  <c r="AB21" i="16"/>
  <c r="AB31" i="16"/>
  <c r="AB30" i="16"/>
  <c r="AB24" i="16"/>
  <c r="AB29" i="16"/>
  <c r="AB22" i="16"/>
  <c r="AB27" i="16"/>
  <c r="AB20" i="16"/>
  <c r="AB16" i="16"/>
  <c r="AB15" i="16"/>
  <c r="AB18" i="16"/>
  <c r="AB14" i="16"/>
  <c r="AB13" i="16"/>
  <c r="AB17" i="16"/>
  <c r="AB34" i="16"/>
  <c r="AB28" i="16"/>
  <c r="AB12" i="16"/>
  <c r="AB33" i="16"/>
  <c r="AB11" i="16"/>
  <c r="AB9" i="16"/>
  <c r="AB19" i="16"/>
  <c r="AB10" i="16"/>
  <c r="AB200" i="16"/>
  <c r="AC7" i="16"/>
  <c r="H43" i="1"/>
  <c r="G65" i="1" s="1"/>
  <c r="I65" i="1" s="1"/>
  <c r="F65" i="1"/>
  <c r="I63" i="1"/>
  <c r="G44" i="1"/>
  <c r="C44" i="1"/>
  <c r="D3" i="7"/>
  <c r="D5" i="7" s="1"/>
  <c r="AG78" i="22"/>
  <c r="AB80" i="22"/>
  <c r="AA63" i="16" l="1"/>
  <c r="Y10" i="16"/>
  <c r="S75" i="16"/>
  <c r="N97" i="16"/>
  <c r="S97" i="16"/>
  <c r="T25" i="16"/>
  <c r="Z68" i="16"/>
  <c r="U26" i="16"/>
  <c r="X67" i="16"/>
  <c r="G64" i="1"/>
  <c r="Y68" i="16"/>
  <c r="V76" i="16"/>
  <c r="Q48" i="16"/>
  <c r="Q59" i="16"/>
  <c r="L17" i="16"/>
  <c r="K30" i="16"/>
  <c r="I92" i="16"/>
  <c r="Z78" i="16"/>
  <c r="Q75" i="16"/>
  <c r="L22" i="16"/>
  <c r="J61" i="16"/>
  <c r="G70" i="16"/>
  <c r="S53" i="16"/>
  <c r="Z87" i="16"/>
  <c r="U37" i="16"/>
  <c r="R39" i="16"/>
  <c r="P72" i="16"/>
  <c r="N81" i="16"/>
  <c r="L19" i="16"/>
  <c r="G88" i="16"/>
  <c r="Y64" i="16"/>
  <c r="W61" i="16"/>
  <c r="T87" i="16"/>
  <c r="P88" i="16"/>
  <c r="N25" i="16"/>
  <c r="K95" i="16"/>
  <c r="J64" i="16"/>
  <c r="L47" i="16"/>
  <c r="Z16" i="16"/>
  <c r="W63" i="16"/>
  <c r="U57" i="16"/>
  <c r="S37" i="16"/>
  <c r="Q74" i="16"/>
  <c r="L40" i="16"/>
  <c r="H25" i="16"/>
  <c r="G77" i="16"/>
  <c r="W29" i="16"/>
  <c r="R71" i="16"/>
  <c r="T67" i="16"/>
  <c r="L92" i="16"/>
  <c r="K94" i="16"/>
  <c r="I61" i="16"/>
  <c r="V84" i="16"/>
  <c r="Y30" i="16"/>
  <c r="U81" i="16"/>
  <c r="R90" i="16"/>
  <c r="N26" i="16"/>
  <c r="H40" i="16"/>
  <c r="W65" i="16"/>
  <c r="J11" i="16"/>
  <c r="V64" i="16"/>
  <c r="Z14" i="16"/>
  <c r="Q35" i="16"/>
  <c r="K42" i="16"/>
  <c r="Y29" i="16"/>
  <c r="V40" i="16"/>
  <c r="S59" i="16"/>
  <c r="P17" i="16"/>
  <c r="Q22" i="16"/>
  <c r="I20" i="16"/>
  <c r="H38" i="16"/>
  <c r="Y9" i="16"/>
  <c r="N12" i="16"/>
  <c r="K77" i="16"/>
  <c r="K53" i="16"/>
  <c r="G54" i="16"/>
  <c r="S48" i="16"/>
  <c r="X42" i="16"/>
  <c r="V70" i="16"/>
  <c r="R93" i="16"/>
  <c r="O52" i="16"/>
  <c r="M80" i="16"/>
  <c r="K37" i="16"/>
  <c r="H33" i="16"/>
  <c r="Y25" i="16"/>
  <c r="AA82" i="16"/>
  <c r="V69" i="16"/>
  <c r="T96" i="16"/>
  <c r="P42" i="16"/>
  <c r="M66" i="16"/>
  <c r="K33" i="16"/>
  <c r="I75" i="16"/>
  <c r="G90" i="16"/>
  <c r="I97" i="16"/>
  <c r="Z53" i="16"/>
  <c r="X81" i="16"/>
  <c r="U59" i="16"/>
  <c r="R52" i="16"/>
  <c r="O67" i="16"/>
  <c r="M93" i="16"/>
  <c r="J21" i="16"/>
  <c r="G42" i="16"/>
  <c r="U71" i="16"/>
  <c r="S86" i="16"/>
  <c r="O59" i="16"/>
  <c r="M92" i="16"/>
  <c r="I24" i="16"/>
  <c r="I51" i="16"/>
  <c r="V17" i="16"/>
  <c r="X54" i="16"/>
  <c r="W47" i="16"/>
  <c r="T9" i="16"/>
  <c r="N55" i="16"/>
  <c r="W32" i="16"/>
  <c r="T93" i="16"/>
  <c r="Z83" i="16"/>
  <c r="M39" i="16"/>
  <c r="Y72" i="16"/>
  <c r="H42" i="16"/>
  <c r="AC96" i="16"/>
  <c r="AC88" i="16"/>
  <c r="AC91" i="16"/>
  <c r="AC83" i="16"/>
  <c r="AC94" i="16"/>
  <c r="AC86" i="16"/>
  <c r="AC97" i="16"/>
  <c r="AC89" i="16"/>
  <c r="AC81" i="16"/>
  <c r="AC93" i="16"/>
  <c r="AC80" i="16"/>
  <c r="AC92" i="16"/>
  <c r="AC85" i="16"/>
  <c r="AC84" i="16"/>
  <c r="AC98" i="16"/>
  <c r="AC95" i="16"/>
  <c r="AC82" i="16"/>
  <c r="AC87" i="16"/>
  <c r="AC68" i="16"/>
  <c r="AC90" i="16"/>
  <c r="AC76" i="16"/>
  <c r="AC74" i="16"/>
  <c r="AC77" i="16"/>
  <c r="AC64" i="16"/>
  <c r="AC79" i="16"/>
  <c r="AC72" i="16"/>
  <c r="AC67" i="16"/>
  <c r="AC59" i="16"/>
  <c r="AC73" i="16"/>
  <c r="AC71" i="16"/>
  <c r="AC62" i="16"/>
  <c r="AC65" i="16"/>
  <c r="AC78" i="16"/>
  <c r="AC70" i="16"/>
  <c r="AC75" i="16"/>
  <c r="AC69" i="16"/>
  <c r="AC66" i="16"/>
  <c r="AC58" i="16"/>
  <c r="AC48" i="16"/>
  <c r="AC63" i="16"/>
  <c r="AC54" i="16"/>
  <c r="AC55" i="16"/>
  <c r="AC49" i="16"/>
  <c r="AC60" i="16"/>
  <c r="AC52" i="16"/>
  <c r="AC56" i="16"/>
  <c r="AC61" i="16"/>
  <c r="AC50" i="16"/>
  <c r="AC42" i="16"/>
  <c r="AC35" i="16"/>
  <c r="AC27" i="16"/>
  <c r="AC45" i="16"/>
  <c r="AC51" i="16"/>
  <c r="AC39" i="16"/>
  <c r="AC46" i="16"/>
  <c r="AC57" i="16"/>
  <c r="AC38" i="16"/>
  <c r="AC36" i="16"/>
  <c r="AC43" i="16"/>
  <c r="AC44" i="16"/>
  <c r="AC31" i="16"/>
  <c r="AC47" i="16"/>
  <c r="AC34" i="16"/>
  <c r="AC53" i="16"/>
  <c r="AC41" i="16"/>
  <c r="AC37" i="16"/>
  <c r="AC40" i="16"/>
  <c r="AC23" i="16"/>
  <c r="AC26" i="16"/>
  <c r="AC25" i="16"/>
  <c r="AC21" i="16"/>
  <c r="AC13" i="16"/>
  <c r="AC30" i="16"/>
  <c r="AC32" i="16"/>
  <c r="AC24" i="16"/>
  <c r="AC29" i="16"/>
  <c r="AC22" i="16"/>
  <c r="AC33" i="16"/>
  <c r="AC28" i="16"/>
  <c r="AC17" i="16"/>
  <c r="AC18" i="16"/>
  <c r="AC10" i="16"/>
  <c r="AC20" i="16"/>
  <c r="AC12" i="16"/>
  <c r="AC11" i="16"/>
  <c r="AC9" i="16"/>
  <c r="AC16" i="16"/>
  <c r="AC14" i="16"/>
  <c r="AC19" i="16"/>
  <c r="AC15" i="16"/>
  <c r="AD7" i="16"/>
  <c r="AC200" i="16"/>
  <c r="J82" i="16"/>
  <c r="Y87" i="16"/>
  <c r="Z41" i="16"/>
  <c r="U49" i="16"/>
  <c r="T57" i="16"/>
  <c r="O65" i="16"/>
  <c r="K89" i="16"/>
  <c r="K65" i="16"/>
  <c r="H61" i="16"/>
  <c r="U80" i="16"/>
  <c r="O96" i="16"/>
  <c r="L85" i="16"/>
  <c r="H24" i="16"/>
  <c r="G68" i="16"/>
  <c r="R63" i="16"/>
  <c r="X75" i="16"/>
  <c r="V56" i="16"/>
  <c r="R76" i="16"/>
  <c r="R21" i="16"/>
  <c r="M75" i="16"/>
  <c r="I64" i="16"/>
  <c r="H54" i="16"/>
  <c r="V79" i="16"/>
  <c r="AA45" i="16"/>
  <c r="W26" i="16"/>
  <c r="T73" i="16"/>
  <c r="P87" i="16"/>
  <c r="N15" i="16"/>
  <c r="I65" i="16"/>
  <c r="J36" i="16"/>
  <c r="G60" i="16"/>
  <c r="Z21" i="16"/>
  <c r="X66" i="16"/>
  <c r="U13" i="16"/>
  <c r="T21" i="16"/>
  <c r="Q87" i="16"/>
  <c r="M38" i="16"/>
  <c r="I35" i="16"/>
  <c r="U60" i="16"/>
  <c r="S23" i="16"/>
  <c r="P200" i="16"/>
  <c r="M27" i="16"/>
  <c r="I81" i="16"/>
  <c r="H27" i="16"/>
  <c r="Z27" i="16"/>
  <c r="Y51" i="16"/>
  <c r="W28" i="16"/>
  <c r="S9" i="16"/>
  <c r="M20" i="16"/>
  <c r="U23" i="16"/>
  <c r="R34" i="16"/>
  <c r="W78" i="16"/>
  <c r="J68" i="16"/>
  <c r="W85" i="16"/>
  <c r="AB89" i="16"/>
  <c r="M68" i="16"/>
  <c r="V80" i="16"/>
  <c r="X73" i="16"/>
  <c r="U88" i="16"/>
  <c r="Q79" i="16"/>
  <c r="O85" i="16"/>
  <c r="L27" i="16"/>
  <c r="J40" i="16"/>
  <c r="H95" i="16"/>
  <c r="T75" i="16"/>
  <c r="O38" i="16"/>
  <c r="L80" i="16"/>
  <c r="H71" i="16"/>
  <c r="P80" i="16"/>
  <c r="Y45" i="16"/>
  <c r="U18" i="16"/>
  <c r="S46" i="16"/>
  <c r="R85" i="16"/>
  <c r="N96" i="16"/>
  <c r="J87" i="16"/>
  <c r="H47" i="16"/>
  <c r="G9" i="16"/>
  <c r="U36" i="16"/>
  <c r="X11" i="16"/>
  <c r="W12" i="16"/>
  <c r="T42" i="16"/>
  <c r="S67" i="16"/>
  <c r="N77" i="16"/>
  <c r="K38" i="16"/>
  <c r="H87" i="16"/>
  <c r="X20" i="16"/>
  <c r="Z35" i="16"/>
  <c r="U12" i="16"/>
  <c r="S14" i="16"/>
  <c r="O91" i="16"/>
  <c r="M200" i="16"/>
  <c r="I29" i="16"/>
  <c r="U45" i="16"/>
  <c r="Q50" i="16"/>
  <c r="O61" i="16"/>
  <c r="M87" i="16"/>
  <c r="I90" i="16"/>
  <c r="G47" i="16"/>
  <c r="Y88" i="16"/>
  <c r="X48" i="16"/>
  <c r="U51" i="16"/>
  <c r="R47" i="16"/>
  <c r="N88" i="16"/>
  <c r="T48" i="16"/>
  <c r="S96" i="16"/>
  <c r="W69" i="16"/>
  <c r="G25" i="16"/>
  <c r="S38" i="16"/>
  <c r="AE78" i="22"/>
  <c r="AG80" i="22"/>
  <c r="AE80" i="22" s="1"/>
  <c r="AB79" i="16"/>
  <c r="AB97" i="16"/>
  <c r="Q81" i="16"/>
  <c r="Y27" i="16"/>
  <c r="W79" i="16"/>
  <c r="U65" i="16"/>
  <c r="R43" i="16"/>
  <c r="Q80" i="16"/>
  <c r="M53" i="16"/>
  <c r="K13" i="16"/>
  <c r="G75" i="16"/>
  <c r="S73" i="16"/>
  <c r="O76" i="16"/>
  <c r="K84" i="16"/>
  <c r="I58" i="16"/>
  <c r="Z85" i="16"/>
  <c r="X89" i="16"/>
  <c r="U67" i="16"/>
  <c r="Q15" i="16"/>
  <c r="P20" i="16"/>
  <c r="L63" i="16"/>
  <c r="K61" i="16"/>
  <c r="H15" i="16"/>
  <c r="V12" i="16"/>
  <c r="Y13" i="16"/>
  <c r="V47" i="16"/>
  <c r="R23" i="16"/>
  <c r="Q73" i="16"/>
  <c r="N64" i="16"/>
  <c r="K64" i="16"/>
  <c r="H49" i="16"/>
  <c r="X38" i="16"/>
  <c r="X17" i="16"/>
  <c r="T38" i="16"/>
  <c r="S80" i="16"/>
  <c r="O84" i="16"/>
  <c r="M52" i="16"/>
  <c r="J70" i="16"/>
  <c r="U73" i="16"/>
  <c r="R35" i="16"/>
  <c r="P69" i="16"/>
  <c r="L36" i="16"/>
  <c r="J19" i="16"/>
  <c r="G52" i="16"/>
  <c r="Z38" i="16"/>
  <c r="Y16" i="16"/>
  <c r="V55" i="16"/>
  <c r="Q45" i="16"/>
  <c r="M83" i="16"/>
  <c r="G35" i="16"/>
  <c r="T62" i="16"/>
  <c r="N73" i="16"/>
  <c r="T66" i="16"/>
  <c r="S13" i="16"/>
  <c r="Q88" i="16"/>
  <c r="Q9" i="16"/>
  <c r="Z37" i="16"/>
  <c r="W21" i="16"/>
  <c r="U95" i="16"/>
  <c r="R61" i="16"/>
  <c r="Q97" i="16"/>
  <c r="M15" i="16"/>
  <c r="I85" i="16"/>
  <c r="G14" i="16"/>
  <c r="S17" i="16"/>
  <c r="N53" i="16"/>
  <c r="K31" i="16"/>
  <c r="H73" i="16"/>
  <c r="N79" i="16"/>
  <c r="Z25" i="16"/>
  <c r="V93" i="16"/>
  <c r="U25" i="16"/>
  <c r="T27" i="16"/>
  <c r="O75" i="16"/>
  <c r="L78" i="16"/>
  <c r="J94" i="16"/>
  <c r="G48" i="16"/>
  <c r="T43" i="16"/>
  <c r="Y39" i="16"/>
  <c r="W96" i="16"/>
  <c r="S79" i="16"/>
  <c r="P96" i="16"/>
  <c r="M67" i="16"/>
  <c r="L45" i="16"/>
  <c r="G18" i="16"/>
  <c r="Z72" i="16"/>
  <c r="W75" i="16"/>
  <c r="T32" i="16"/>
  <c r="P22" i="16"/>
  <c r="O44" i="16"/>
  <c r="L74" i="16"/>
  <c r="H13" i="16"/>
  <c r="O10" i="16"/>
  <c r="S52" i="16"/>
  <c r="R88" i="16"/>
  <c r="O13" i="16"/>
  <c r="M47" i="16"/>
  <c r="I16" i="16"/>
  <c r="X76" i="16"/>
  <c r="AA53" i="16"/>
  <c r="V48" i="16"/>
  <c r="P77" i="16"/>
  <c r="L48" i="16"/>
  <c r="R36" i="16"/>
  <c r="O24" i="16"/>
  <c r="R19" i="16"/>
  <c r="N33" i="16"/>
  <c r="T29" i="16"/>
  <c r="Z13" i="16"/>
  <c r="Y33" i="16"/>
  <c r="U24" i="16"/>
  <c r="R33" i="16"/>
  <c r="N9" i="16"/>
  <c r="M46" i="16"/>
  <c r="I32" i="16"/>
  <c r="G45" i="16"/>
  <c r="Q12" i="16"/>
  <c r="O30" i="16"/>
  <c r="J34" i="16"/>
  <c r="J31" i="16"/>
  <c r="K54" i="16"/>
  <c r="X88" i="16"/>
  <c r="X27" i="16"/>
  <c r="U17" i="16"/>
  <c r="R32" i="16"/>
  <c r="P55" i="16"/>
  <c r="M16" i="16"/>
  <c r="I71" i="16"/>
  <c r="G31" i="16"/>
  <c r="Q98" i="16"/>
  <c r="X57" i="16"/>
  <c r="U10" i="16"/>
  <c r="R28" i="16"/>
  <c r="S57" i="16"/>
  <c r="N46" i="16"/>
  <c r="K10" i="16"/>
  <c r="H77" i="16"/>
  <c r="Y42" i="16"/>
  <c r="X83" i="16"/>
  <c r="W83" i="16"/>
  <c r="T11" i="16"/>
  <c r="Q39" i="16"/>
  <c r="O57" i="16"/>
  <c r="K87" i="16"/>
  <c r="H10" i="16"/>
  <c r="J80" i="16"/>
  <c r="U32" i="16"/>
  <c r="S55" i="16"/>
  <c r="O19" i="16"/>
  <c r="K91" i="16"/>
  <c r="I82" i="16"/>
  <c r="V75" i="16"/>
  <c r="Z74" i="16"/>
  <c r="U96" i="16"/>
  <c r="P27" i="16"/>
  <c r="K36" i="16"/>
  <c r="S25" i="16"/>
  <c r="M14" i="16"/>
  <c r="N58" i="16"/>
  <c r="Z55" i="16"/>
  <c r="J16" i="16"/>
  <c r="V66" i="16"/>
  <c r="L34" i="16"/>
  <c r="J69" i="16"/>
  <c r="G72" i="16"/>
  <c r="P15" i="16"/>
  <c r="O81" i="16"/>
  <c r="L59" i="16"/>
  <c r="I70" i="16"/>
  <c r="J62" i="16"/>
  <c r="Z28" i="16"/>
  <c r="V36" i="16"/>
  <c r="T33" i="16"/>
  <c r="S39" i="16"/>
  <c r="N72" i="16"/>
  <c r="L25" i="16"/>
  <c r="K25" i="16"/>
  <c r="G95" i="16"/>
  <c r="Q11" i="16"/>
  <c r="AA96" i="16"/>
  <c r="U72" i="16"/>
  <c r="Q77" i="16"/>
  <c r="P60" i="16"/>
  <c r="N69" i="16"/>
  <c r="I88" i="16"/>
  <c r="H48" i="16"/>
  <c r="U43" i="16"/>
  <c r="Z15" i="16"/>
  <c r="V71" i="16"/>
  <c r="T98" i="16"/>
  <c r="P76" i="16"/>
  <c r="M78" i="16"/>
  <c r="J26" i="16"/>
  <c r="J29" i="16"/>
  <c r="J22" i="16"/>
  <c r="S91" i="16"/>
  <c r="Q26" i="16"/>
  <c r="O54" i="16"/>
  <c r="M72" i="16"/>
  <c r="H96" i="16"/>
  <c r="W10" i="16"/>
  <c r="Y66" i="16"/>
  <c r="S40" i="16"/>
  <c r="Q86" i="16"/>
  <c r="K11" i="16"/>
  <c r="P66" i="16"/>
  <c r="M29" i="16"/>
  <c r="K96" i="16"/>
  <c r="Z32" i="16"/>
  <c r="G23" i="16"/>
  <c r="AA13" i="16"/>
  <c r="Y86" i="16"/>
  <c r="U53" i="16"/>
  <c r="Q67" i="16"/>
  <c r="O29" i="16"/>
  <c r="M55" i="16"/>
  <c r="I19" i="16"/>
  <c r="P40" i="16"/>
  <c r="O26" i="16"/>
  <c r="K57" i="16"/>
  <c r="J47" i="16"/>
  <c r="G65" i="16"/>
  <c r="Y77" i="16"/>
  <c r="Y89" i="16"/>
  <c r="T34" i="16"/>
  <c r="Q53" i="16"/>
  <c r="O64" i="16"/>
  <c r="L90" i="16"/>
  <c r="I80" i="16"/>
  <c r="G46" i="16"/>
  <c r="Q70" i="16"/>
  <c r="W37" i="16"/>
  <c r="W55" i="16"/>
  <c r="T89" i="16"/>
  <c r="O78" i="16"/>
  <c r="M54" i="16"/>
  <c r="J45" i="16"/>
  <c r="G63" i="16"/>
  <c r="S71" i="16"/>
  <c r="X78" i="16"/>
  <c r="W89" i="16"/>
  <c r="S19" i="16"/>
  <c r="P82" i="16"/>
  <c r="O53" i="16"/>
  <c r="L46" i="16"/>
  <c r="J14" i="16"/>
  <c r="G57" i="16"/>
  <c r="T40" i="16"/>
  <c r="P24" i="16"/>
  <c r="O16" i="16"/>
  <c r="L38" i="16"/>
  <c r="I25" i="16"/>
  <c r="P48" i="16"/>
  <c r="U56" i="16"/>
  <c r="W14" i="16"/>
  <c r="T10" i="16"/>
  <c r="P19" i="16"/>
  <c r="L72" i="16"/>
  <c r="N40" i="16"/>
  <c r="J67" i="16"/>
  <c r="I47" i="16"/>
  <c r="W53" i="16"/>
  <c r="AB78" i="16"/>
  <c r="V58" i="16"/>
  <c r="Z22" i="16"/>
  <c r="Y41" i="16"/>
  <c r="U70" i="16"/>
  <c r="R94" i="16"/>
  <c r="N200" i="16"/>
  <c r="L60" i="16"/>
  <c r="I34" i="16"/>
  <c r="Q89" i="16"/>
  <c r="N60" i="16"/>
  <c r="L98" i="16"/>
  <c r="H45" i="16"/>
  <c r="Y15" i="16"/>
  <c r="X62" i="16"/>
  <c r="U11" i="16"/>
  <c r="S77" i="16"/>
  <c r="O48" i="16"/>
  <c r="M81" i="16"/>
  <c r="H29" i="16"/>
  <c r="Z43" i="16"/>
  <c r="Z96" i="16"/>
  <c r="U47" i="16"/>
  <c r="S11" i="16"/>
  <c r="P98" i="16"/>
  <c r="M18" i="16"/>
  <c r="J28" i="16"/>
  <c r="G92" i="16"/>
  <c r="T46" i="16"/>
  <c r="X46" i="16"/>
  <c r="V27" i="16"/>
  <c r="T15" i="16"/>
  <c r="P86" i="16"/>
  <c r="N93" i="16"/>
  <c r="L54" i="16"/>
  <c r="H200" i="16"/>
  <c r="AA84" i="16"/>
  <c r="T84" i="16"/>
  <c r="P52" i="16"/>
  <c r="O66" i="16"/>
  <c r="L18" i="16"/>
  <c r="G64" i="16"/>
  <c r="O82" i="16"/>
  <c r="Z84" i="16"/>
  <c r="Y79" i="16"/>
  <c r="T81" i="16"/>
  <c r="O35" i="16"/>
  <c r="I54" i="16"/>
  <c r="J84" i="16"/>
  <c r="O46" i="16"/>
  <c r="H55" i="16"/>
  <c r="I31" i="16"/>
  <c r="Q44" i="16"/>
  <c r="O11" i="16"/>
  <c r="AA33" i="16"/>
  <c r="W44" i="16"/>
  <c r="T71" i="16"/>
  <c r="R17" i="16"/>
  <c r="O89" i="16"/>
  <c r="L69" i="16"/>
  <c r="J10" i="16"/>
  <c r="N35" i="16"/>
  <c r="P23" i="16"/>
  <c r="M40" i="16"/>
  <c r="L10" i="16"/>
  <c r="H56" i="16"/>
  <c r="X77" i="16"/>
  <c r="Y69" i="16"/>
  <c r="T45" i="16"/>
  <c r="S42" i="16"/>
  <c r="O70" i="16"/>
  <c r="J85" i="16"/>
  <c r="J75" i="16"/>
  <c r="Y48" i="16"/>
  <c r="Y53" i="16"/>
  <c r="U29" i="16"/>
  <c r="T85" i="16"/>
  <c r="R40" i="16"/>
  <c r="K35" i="16"/>
  <c r="J35" i="16"/>
  <c r="G74" i="16"/>
  <c r="R25" i="16"/>
  <c r="X60" i="16"/>
  <c r="V14" i="16"/>
  <c r="R54" i="16"/>
  <c r="O62" i="16"/>
  <c r="M74" i="16"/>
  <c r="J39" i="16"/>
  <c r="I83" i="16"/>
  <c r="V86" i="16"/>
  <c r="T90" i="16"/>
  <c r="R12" i="16"/>
  <c r="N32" i="16"/>
  <c r="I26" i="16"/>
  <c r="J30" i="16"/>
  <c r="J91" i="16"/>
  <c r="X43" i="16"/>
  <c r="Y38" i="16"/>
  <c r="T74" i="16"/>
  <c r="P29" i="16"/>
  <c r="J65" i="16"/>
  <c r="N78" i="16"/>
  <c r="Z44" i="16"/>
  <c r="P67" i="16"/>
  <c r="Z18" i="16"/>
  <c r="U16" i="16"/>
  <c r="AA57" i="16"/>
  <c r="W35" i="16"/>
  <c r="S30" i="16"/>
  <c r="Q76" i="16"/>
  <c r="P64" i="16"/>
  <c r="K9" i="16"/>
  <c r="J54" i="16"/>
  <c r="L68" i="16"/>
  <c r="P94" i="16"/>
  <c r="N27" i="16"/>
  <c r="L200" i="16"/>
  <c r="G55" i="16"/>
  <c r="Y95" i="16"/>
  <c r="Z86" i="16"/>
  <c r="W15" i="16"/>
  <c r="S88" i="16"/>
  <c r="P85" i="16"/>
  <c r="R92" i="16"/>
  <c r="I42" i="16"/>
  <c r="J18" i="16"/>
  <c r="M31" i="16"/>
  <c r="Y84" i="16"/>
  <c r="X51" i="16"/>
  <c r="V49" i="16"/>
  <c r="S58" i="16"/>
  <c r="O49" i="16"/>
  <c r="L52" i="16"/>
  <c r="I56" i="16"/>
  <c r="G69" i="16"/>
  <c r="G71" i="16"/>
  <c r="R38" i="16"/>
  <c r="Z17" i="16"/>
  <c r="U58" i="16"/>
  <c r="R59" i="16"/>
  <c r="R86" i="16"/>
  <c r="N20" i="16"/>
  <c r="J13" i="16"/>
  <c r="G53" i="16"/>
  <c r="X69" i="16"/>
  <c r="T95" i="16"/>
  <c r="Q52" i="16"/>
  <c r="O9" i="16"/>
  <c r="L81" i="16"/>
  <c r="H18" i="16"/>
  <c r="H80" i="16"/>
  <c r="Y18" i="16"/>
  <c r="V44" i="16"/>
  <c r="T83" i="16"/>
  <c r="P63" i="16"/>
  <c r="K98" i="16"/>
  <c r="Y46" i="16"/>
  <c r="M50" i="16"/>
  <c r="AA32" i="16"/>
  <c r="G81" i="16"/>
  <c r="M70" i="16"/>
  <c r="W20" i="16"/>
  <c r="B39" i="24"/>
  <c r="A40" i="24"/>
  <c r="H39" i="24"/>
  <c r="E39" i="24"/>
  <c r="AB80" i="16"/>
  <c r="AK3" i="7"/>
  <c r="AK5" i="7" s="1"/>
  <c r="AG5" i="7" s="1"/>
  <c r="B45" i="1"/>
  <c r="E78" i="22"/>
  <c r="N45" i="1"/>
  <c r="G80" i="22"/>
  <c r="E80" i="22" s="1"/>
  <c r="Z50" i="16"/>
  <c r="Z94" i="16"/>
  <c r="V42" i="16"/>
  <c r="T26" i="16"/>
  <c r="P18" i="16"/>
  <c r="N76" i="16"/>
  <c r="I46" i="16"/>
  <c r="H9" i="16"/>
  <c r="K85" i="16"/>
  <c r="P91" i="16"/>
  <c r="N19" i="16"/>
  <c r="I21" i="16"/>
  <c r="G37" i="16"/>
  <c r="Y70" i="16"/>
  <c r="Z51" i="16"/>
  <c r="V85" i="16"/>
  <c r="T20" i="16"/>
  <c r="R68" i="16"/>
  <c r="P97" i="16"/>
  <c r="L62" i="16"/>
  <c r="I10" i="16"/>
  <c r="L83" i="16"/>
  <c r="AA37" i="16"/>
  <c r="X63" i="16"/>
  <c r="U74" i="16"/>
  <c r="R30" i="16"/>
  <c r="N89" i="16"/>
  <c r="L11" i="16"/>
  <c r="I77" i="16"/>
  <c r="S20" i="16"/>
  <c r="Z42" i="16"/>
  <c r="V31" i="16"/>
  <c r="R78" i="16"/>
  <c r="Q49" i="16"/>
  <c r="N39" i="16"/>
  <c r="K72" i="16"/>
  <c r="H91" i="16"/>
  <c r="X95" i="16"/>
  <c r="T30" i="16"/>
  <c r="R57" i="16"/>
  <c r="M51" i="16"/>
  <c r="L21" i="16"/>
  <c r="G62" i="16"/>
  <c r="X79" i="16"/>
  <c r="W39" i="16"/>
  <c r="T22" i="16"/>
  <c r="P78" i="16"/>
  <c r="H37" i="16"/>
  <c r="Z76" i="16"/>
  <c r="K63" i="16"/>
  <c r="W84" i="16"/>
  <c r="AA44" i="16"/>
  <c r="K69" i="16"/>
  <c r="V15" i="16"/>
  <c r="AA66" i="16"/>
  <c r="AA50" i="16"/>
  <c r="AA60" i="16"/>
  <c r="AA41" i="16"/>
  <c r="AA22" i="16"/>
  <c r="AA61" i="16"/>
  <c r="AA200" i="16"/>
  <c r="AA29" i="16"/>
  <c r="AA95" i="16"/>
  <c r="AA59" i="16"/>
  <c r="AA65" i="16"/>
  <c r="Z81" i="16"/>
  <c r="AA98" i="16"/>
  <c r="AA67" i="16"/>
  <c r="AA62" i="16"/>
  <c r="AA93" i="16"/>
  <c r="AA10" i="16"/>
  <c r="AA70" i="16"/>
  <c r="AA38" i="16"/>
  <c r="AA48" i="16"/>
  <c r="Z63" i="16"/>
  <c r="AA9" i="16"/>
  <c r="AA21" i="16"/>
  <c r="AA25" i="16"/>
  <c r="AA42" i="16"/>
  <c r="AA72" i="16"/>
  <c r="AA19" i="16"/>
  <c r="AA64" i="16"/>
  <c r="AA20" i="16"/>
  <c r="AA46" i="16"/>
  <c r="AA74" i="16"/>
  <c r="AA31" i="16"/>
  <c r="Z62" i="16"/>
  <c r="AA52" i="16"/>
  <c r="Z29" i="16"/>
  <c r="AA89" i="16"/>
  <c r="AA86" i="16"/>
  <c r="AA68" i="16"/>
  <c r="AA97" i="16"/>
  <c r="AA94" i="16"/>
  <c r="AA28" i="16"/>
  <c r="Z58" i="16"/>
  <c r="Y36" i="16"/>
  <c r="Y14" i="16"/>
  <c r="AA54" i="16"/>
  <c r="AA35" i="16"/>
  <c r="Y12" i="16"/>
  <c r="AA92" i="16"/>
  <c r="AA91" i="16"/>
  <c r="AA73" i="16"/>
  <c r="Y49" i="16"/>
  <c r="AA15" i="16"/>
  <c r="W42" i="16"/>
  <c r="P50" i="16"/>
  <c r="I73" i="16"/>
  <c r="W16" i="16"/>
  <c r="O23" i="16"/>
  <c r="W77" i="16"/>
  <c r="V74" i="16"/>
  <c r="S60" i="16"/>
  <c r="L89" i="16"/>
  <c r="G19" i="16"/>
  <c r="H31" i="16"/>
  <c r="L73" i="16"/>
  <c r="O86" i="16"/>
  <c r="P11" i="16"/>
  <c r="T14" i="16"/>
  <c r="W71" i="16"/>
  <c r="X53" i="16"/>
  <c r="K68" i="16"/>
  <c r="I36" i="16"/>
  <c r="L53" i="16"/>
  <c r="Q41" i="16"/>
  <c r="R53" i="16"/>
  <c r="T37" i="16"/>
  <c r="W60" i="16"/>
  <c r="X21" i="16"/>
  <c r="O90" i="16"/>
  <c r="I79" i="16"/>
  <c r="K46" i="16"/>
  <c r="O60" i="16"/>
  <c r="Q62" i="16"/>
  <c r="S33" i="16"/>
  <c r="W31" i="16"/>
  <c r="Z61" i="16"/>
  <c r="I53" i="16"/>
  <c r="K70" i="16"/>
  <c r="M35" i="16"/>
  <c r="P59" i="16"/>
  <c r="R48" i="16"/>
  <c r="W59" i="16"/>
  <c r="X70" i="16"/>
  <c r="W38" i="16"/>
  <c r="G85" i="16"/>
  <c r="J12" i="16"/>
  <c r="M91" i="16"/>
  <c r="O28" i="16"/>
  <c r="R18" i="16"/>
  <c r="U90" i="16"/>
  <c r="X12" i="16"/>
  <c r="AA55" i="16"/>
  <c r="G10" i="16"/>
  <c r="I95" i="16"/>
  <c r="M63" i="16"/>
  <c r="P81" i="16"/>
  <c r="R20" i="16"/>
  <c r="U48" i="16"/>
  <c r="X91" i="16"/>
  <c r="W54" i="16"/>
  <c r="G96" i="16"/>
  <c r="K34" i="16"/>
  <c r="M41" i="16"/>
  <c r="O45" i="16"/>
  <c r="T55" i="16"/>
  <c r="U15" i="16"/>
  <c r="W33" i="16"/>
  <c r="W11" i="16"/>
  <c r="J41" i="16"/>
  <c r="J57" i="16"/>
  <c r="O98" i="16"/>
  <c r="V16" i="16"/>
  <c r="T19" i="16"/>
  <c r="N23" i="16"/>
  <c r="Z95" i="16"/>
  <c r="V89" i="16"/>
  <c r="L55" i="16"/>
  <c r="Y78" i="16"/>
  <c r="V24" i="16"/>
  <c r="Q72" i="16"/>
  <c r="P26" i="16"/>
  <c r="K45" i="16"/>
  <c r="I63" i="16"/>
  <c r="M73" i="16"/>
  <c r="O83" i="16"/>
  <c r="O42" i="16"/>
  <c r="T54" i="16"/>
  <c r="V45" i="16"/>
  <c r="Z98" i="16"/>
  <c r="M69" i="16"/>
  <c r="J49" i="16"/>
  <c r="M30" i="16"/>
  <c r="M58" i="16"/>
  <c r="P31" i="16"/>
  <c r="T58" i="16"/>
  <c r="V73" i="16"/>
  <c r="Y73" i="16"/>
  <c r="I39" i="16"/>
  <c r="K93" i="16"/>
  <c r="O14" i="16"/>
  <c r="S89" i="16"/>
  <c r="T77" i="16"/>
  <c r="W81" i="16"/>
  <c r="Z11" i="16"/>
  <c r="H75" i="16"/>
  <c r="K50" i="16"/>
  <c r="N68" i="16"/>
  <c r="O63" i="16"/>
  <c r="S70" i="16"/>
  <c r="V30" i="16"/>
  <c r="Z65" i="16"/>
  <c r="X23" i="16"/>
  <c r="G80" i="16"/>
  <c r="K82" i="16"/>
  <c r="M48" i="16"/>
  <c r="P36" i="16"/>
  <c r="R62" i="16"/>
  <c r="U83" i="16"/>
  <c r="X50" i="16"/>
  <c r="V38" i="16"/>
  <c r="H81" i="16"/>
  <c r="J23" i="16"/>
  <c r="L30" i="16"/>
  <c r="Q65" i="16"/>
  <c r="R37" i="16"/>
  <c r="U50" i="16"/>
  <c r="Y91" i="16"/>
  <c r="Z73" i="16"/>
  <c r="I59" i="16"/>
  <c r="I52" i="16"/>
  <c r="L86" i="16"/>
  <c r="O27" i="16"/>
  <c r="R80" i="16"/>
  <c r="U94" i="16"/>
  <c r="Y24" i="16"/>
  <c r="W49" i="16"/>
  <c r="I50" i="16"/>
  <c r="M60" i="16"/>
  <c r="P95" i="16"/>
  <c r="V22" i="16"/>
  <c r="R66" i="16"/>
  <c r="L95" i="16"/>
  <c r="X10" i="16"/>
  <c r="R51" i="16"/>
  <c r="H12" i="16"/>
  <c r="Z88" i="16"/>
  <c r="T50" i="16"/>
  <c r="S28" i="16"/>
  <c r="M19" i="16"/>
  <c r="G86" i="16"/>
  <c r="I68" i="16"/>
  <c r="K83" i="16"/>
  <c r="O58" i="16"/>
  <c r="P34" i="16"/>
  <c r="T53" i="16"/>
  <c r="W82" i="16"/>
  <c r="Z34" i="16"/>
  <c r="O50" i="16"/>
  <c r="J15" i="16"/>
  <c r="L14" i="16"/>
  <c r="O21" i="16"/>
  <c r="P9" i="16"/>
  <c r="S92" i="16"/>
  <c r="V19" i="16"/>
  <c r="Z57" i="16"/>
  <c r="J97" i="16"/>
  <c r="M82" i="16"/>
  <c r="O40" i="16"/>
  <c r="S69" i="16"/>
  <c r="U38" i="16"/>
  <c r="Y93" i="16"/>
  <c r="AA14" i="16"/>
  <c r="H65" i="16"/>
  <c r="K27" i="16"/>
  <c r="N36" i="16"/>
  <c r="Q38" i="16"/>
  <c r="S47" i="16"/>
  <c r="V35" i="16"/>
  <c r="Z19" i="16"/>
  <c r="AA18" i="16"/>
  <c r="H53" i="16"/>
  <c r="K88" i="16"/>
  <c r="M96" i="16"/>
  <c r="P12" i="16"/>
  <c r="R26" i="16"/>
  <c r="U87" i="16"/>
  <c r="X85" i="16"/>
  <c r="X45" i="16"/>
  <c r="G29" i="16"/>
  <c r="J76" i="16"/>
  <c r="M36" i="16"/>
  <c r="Q95" i="16"/>
  <c r="R98" i="16"/>
  <c r="W98" i="16"/>
  <c r="X41" i="16"/>
  <c r="V82" i="16"/>
  <c r="G89" i="16"/>
  <c r="J55" i="16"/>
  <c r="L20" i="16"/>
  <c r="O97" i="16"/>
  <c r="R69" i="16"/>
  <c r="U30" i="16"/>
  <c r="Z66" i="16"/>
  <c r="Y96" i="16"/>
  <c r="H92" i="16"/>
  <c r="M10" i="16"/>
  <c r="O47" i="16"/>
  <c r="R11" i="16"/>
  <c r="T78" i="16"/>
  <c r="V29" i="16"/>
  <c r="Z31" i="16"/>
  <c r="U66" i="16"/>
  <c r="O33" i="16"/>
  <c r="J46" i="16"/>
  <c r="V95" i="16"/>
  <c r="S68" i="16"/>
  <c r="W90" i="16"/>
  <c r="S51" i="16"/>
  <c r="P54" i="16"/>
  <c r="K40" i="16"/>
  <c r="J71" i="16"/>
  <c r="L97" i="16"/>
  <c r="N10" i="16"/>
  <c r="S200" i="16"/>
  <c r="S74" i="16"/>
  <c r="X55" i="16"/>
  <c r="X82" i="16"/>
  <c r="I200" i="16"/>
  <c r="K81" i="16"/>
  <c r="O93" i="16"/>
  <c r="S45" i="16"/>
  <c r="T60" i="16"/>
  <c r="W92" i="16"/>
  <c r="Z92" i="16"/>
  <c r="J90" i="16"/>
  <c r="M22" i="16"/>
  <c r="Q28" i="16"/>
  <c r="S24" i="16"/>
  <c r="U75" i="16"/>
  <c r="Y43" i="16"/>
  <c r="AA27" i="16"/>
  <c r="J200" i="16"/>
  <c r="I12" i="16"/>
  <c r="L94" i="16"/>
  <c r="N56" i="16"/>
  <c r="P56" i="16"/>
  <c r="T23" i="16"/>
  <c r="V97" i="16"/>
  <c r="X14" i="16"/>
  <c r="U92" i="16"/>
  <c r="G61" i="16"/>
  <c r="K18" i="16"/>
  <c r="N71" i="16"/>
  <c r="Q57" i="16"/>
  <c r="R82" i="16"/>
  <c r="V37" i="16"/>
  <c r="X16" i="16"/>
  <c r="H78" i="16"/>
  <c r="K51" i="16"/>
  <c r="N29" i="16"/>
  <c r="Q71" i="16"/>
  <c r="R81" i="16"/>
  <c r="W72" i="16"/>
  <c r="X58" i="16"/>
  <c r="AA36" i="16"/>
  <c r="H84" i="16"/>
  <c r="K76" i="16"/>
  <c r="N62" i="16"/>
  <c r="Q40" i="16"/>
  <c r="R31" i="16"/>
  <c r="V54" i="16"/>
  <c r="AA78" i="16"/>
  <c r="W67" i="16"/>
  <c r="H14" i="16"/>
  <c r="K66" i="16"/>
  <c r="M95" i="16"/>
  <c r="M86" i="16"/>
  <c r="S29" i="16"/>
  <c r="U68" i="16"/>
  <c r="Y67" i="16"/>
  <c r="Y28" i="16"/>
  <c r="S63" i="16"/>
  <c r="O79" i="16"/>
  <c r="G22" i="16"/>
  <c r="Y37" i="16"/>
  <c r="W70" i="16"/>
  <c r="Q25" i="16"/>
  <c r="V63" i="16"/>
  <c r="P46" i="16"/>
  <c r="N37" i="16"/>
  <c r="H23" i="16"/>
  <c r="J44" i="16"/>
  <c r="M98" i="16"/>
  <c r="O73" i="16"/>
  <c r="R74" i="16"/>
  <c r="U14" i="16"/>
  <c r="Z89" i="16"/>
  <c r="Y80" i="16"/>
  <c r="J59" i="16"/>
  <c r="M97" i="16"/>
  <c r="N80" i="16"/>
  <c r="S84" i="16"/>
  <c r="U31" i="16"/>
  <c r="X13" i="16"/>
  <c r="AA88" i="16"/>
  <c r="G98" i="16"/>
  <c r="K80" i="16"/>
  <c r="L84" i="16"/>
  <c r="M23" i="16"/>
  <c r="S16" i="16"/>
  <c r="U46" i="16"/>
  <c r="Y40" i="16"/>
  <c r="Z46" i="16"/>
  <c r="L33" i="16"/>
  <c r="H50" i="16"/>
  <c r="J77" i="16"/>
  <c r="M32" i="16"/>
  <c r="P37" i="16"/>
  <c r="T86" i="16"/>
  <c r="V52" i="16"/>
  <c r="X29" i="16"/>
  <c r="Y52" i="16"/>
  <c r="H17" i="16"/>
  <c r="K22" i="16"/>
  <c r="L66" i="16"/>
  <c r="R50" i="16"/>
  <c r="Q13" i="16"/>
  <c r="W18" i="16"/>
  <c r="X19" i="16"/>
  <c r="H44" i="16"/>
  <c r="L64" i="16"/>
  <c r="N49" i="16"/>
  <c r="Q43" i="16"/>
  <c r="S98" i="16"/>
  <c r="W36" i="16"/>
  <c r="X9" i="16"/>
  <c r="X97" i="16"/>
  <c r="H26" i="16"/>
  <c r="L32" i="16"/>
  <c r="N14" i="16"/>
  <c r="P62" i="16"/>
  <c r="S54" i="16"/>
  <c r="U9" i="16"/>
  <c r="Y31" i="16"/>
  <c r="X74" i="16"/>
  <c r="G36" i="16"/>
  <c r="J95" i="16"/>
  <c r="L51" i="16"/>
  <c r="R44" i="16"/>
  <c r="M43" i="16"/>
  <c r="Y20" i="16"/>
  <c r="V57" i="16"/>
  <c r="O25" i="16"/>
  <c r="Y55" i="16"/>
  <c r="U62" i="16"/>
  <c r="P14" i="16"/>
  <c r="J92" i="16"/>
  <c r="X64" i="16"/>
  <c r="G91" i="16"/>
  <c r="J48" i="16"/>
  <c r="M49" i="16"/>
  <c r="N43" i="16"/>
  <c r="S31" i="16"/>
  <c r="V96" i="16"/>
  <c r="Y62" i="16"/>
  <c r="Z12" i="16"/>
  <c r="I96" i="16"/>
  <c r="M34" i="16"/>
  <c r="O92" i="16"/>
  <c r="T97" i="16"/>
  <c r="U77" i="16"/>
  <c r="Y74" i="16"/>
  <c r="X18" i="16"/>
  <c r="G97" i="16"/>
  <c r="I84" i="16"/>
  <c r="L49" i="16"/>
  <c r="N75" i="16"/>
  <c r="R29" i="16"/>
  <c r="V39" i="16"/>
  <c r="X37" i="16"/>
  <c r="Y90" i="16"/>
  <c r="N65" i="16"/>
  <c r="J96" i="16"/>
  <c r="K49" i="16"/>
  <c r="O41" i="16"/>
  <c r="Q46" i="16"/>
  <c r="T63" i="16"/>
  <c r="W50" i="16"/>
  <c r="Z47" i="16"/>
  <c r="H21" i="16"/>
  <c r="H67" i="16"/>
  <c r="M44" i="16"/>
  <c r="Q20" i="16"/>
  <c r="R9" i="16"/>
  <c r="W27" i="16"/>
  <c r="Y61" i="16"/>
  <c r="H97" i="16"/>
  <c r="I91" i="16"/>
  <c r="M21" i="16"/>
  <c r="Q34" i="16"/>
  <c r="T82" i="16"/>
  <c r="W58" i="16"/>
  <c r="Z80" i="16"/>
  <c r="G93" i="16"/>
  <c r="J20" i="16"/>
  <c r="M45" i="16"/>
  <c r="S81" i="16"/>
  <c r="R16" i="16"/>
  <c r="Y26" i="16"/>
  <c r="Y92" i="16"/>
  <c r="Z9" i="16"/>
  <c r="G33" i="16"/>
  <c r="J9" i="16"/>
  <c r="L93" i="16"/>
  <c r="P16" i="16"/>
  <c r="S35" i="16"/>
  <c r="R83" i="16"/>
  <c r="J58" i="16"/>
  <c r="W66" i="16"/>
  <c r="S43" i="16"/>
  <c r="K32" i="16"/>
  <c r="W88" i="16"/>
  <c r="R41" i="16"/>
  <c r="L75" i="16"/>
  <c r="H74" i="16"/>
  <c r="AA75" i="16"/>
  <c r="H52" i="16"/>
  <c r="H68" i="16"/>
  <c r="M24" i="16"/>
  <c r="O88" i="16"/>
  <c r="R84" i="16"/>
  <c r="U34" i="16"/>
  <c r="W41" i="16"/>
  <c r="Z67" i="16"/>
  <c r="G50" i="16"/>
  <c r="K62" i="16"/>
  <c r="M42" i="16"/>
  <c r="O36" i="16"/>
  <c r="T64" i="16"/>
  <c r="U63" i="16"/>
  <c r="Z30" i="16"/>
  <c r="AA12" i="16"/>
  <c r="G79" i="16"/>
  <c r="K21" i="16"/>
  <c r="M62" i="16"/>
  <c r="P49" i="16"/>
  <c r="R56" i="16"/>
  <c r="V25" i="16"/>
  <c r="X25" i="16"/>
  <c r="AA40" i="16"/>
  <c r="P10" i="16"/>
  <c r="J43" i="16"/>
  <c r="K97" i="16"/>
  <c r="O69" i="16"/>
  <c r="Q78" i="16"/>
  <c r="T12" i="16"/>
  <c r="W57" i="16"/>
  <c r="AA16" i="16"/>
  <c r="H64" i="16"/>
  <c r="L57" i="16"/>
  <c r="M59" i="16"/>
  <c r="Q31" i="16"/>
  <c r="R73" i="16"/>
  <c r="V77" i="16"/>
  <c r="X32" i="16"/>
  <c r="G24" i="16"/>
  <c r="G82" i="16"/>
  <c r="J32" i="16"/>
  <c r="I98" i="16"/>
  <c r="N41" i="16"/>
  <c r="P71" i="16"/>
  <c r="T35" i="16"/>
  <c r="U27" i="16"/>
  <c r="X24" i="16"/>
  <c r="G200" i="16"/>
  <c r="H51" i="16"/>
  <c r="L77" i="16"/>
  <c r="M25" i="16"/>
  <c r="Q91" i="16"/>
  <c r="T41" i="16"/>
  <c r="V23" i="16"/>
  <c r="AA34" i="16"/>
  <c r="V68" i="16"/>
  <c r="G17" i="16"/>
  <c r="P65" i="16"/>
  <c r="G26" i="16"/>
  <c r="AA81" i="16"/>
  <c r="W48" i="16"/>
  <c r="Q51" i="16"/>
  <c r="I74" i="16"/>
  <c r="W68" i="16"/>
  <c r="Q18" i="16"/>
  <c r="L16" i="16"/>
  <c r="G51" i="16"/>
  <c r="AA69" i="16"/>
  <c r="X200" i="16"/>
  <c r="H70" i="16"/>
  <c r="I66" i="16"/>
  <c r="L76" i="16"/>
  <c r="P44" i="16"/>
  <c r="R72" i="16"/>
  <c r="V78" i="16"/>
  <c r="Y22" i="16"/>
  <c r="X36" i="16"/>
  <c r="G84" i="16"/>
  <c r="K16" i="16"/>
  <c r="L58" i="16"/>
  <c r="O32" i="16"/>
  <c r="Q36" i="16"/>
  <c r="U78" i="16"/>
  <c r="X40" i="16"/>
  <c r="AA71" i="16"/>
  <c r="G34" i="16"/>
  <c r="I69" i="16"/>
  <c r="M9" i="16"/>
  <c r="O71" i="16"/>
  <c r="R89" i="16"/>
  <c r="U85" i="16"/>
  <c r="W19" i="16"/>
  <c r="AA51" i="16"/>
  <c r="I55" i="16"/>
  <c r="L44" i="16"/>
  <c r="N70" i="16"/>
  <c r="S36" i="16"/>
  <c r="T16" i="16"/>
  <c r="V91" i="16"/>
  <c r="AA17" i="16"/>
  <c r="H36" i="16"/>
  <c r="I9" i="16"/>
  <c r="N17" i="16"/>
  <c r="P32" i="16"/>
  <c r="T24" i="16"/>
  <c r="W43" i="16"/>
  <c r="Y57" i="16"/>
  <c r="J50" i="16"/>
  <c r="I41" i="16"/>
  <c r="L71" i="16"/>
  <c r="O31" i="16"/>
  <c r="Q64" i="16"/>
  <c r="T36" i="16"/>
  <c r="P93" i="16"/>
  <c r="W86" i="16"/>
  <c r="T72" i="16"/>
  <c r="Q96" i="16"/>
  <c r="U82" i="16"/>
  <c r="P35" i="16"/>
  <c r="I18" i="16"/>
  <c r="X86" i="16"/>
  <c r="W76" i="16"/>
  <c r="H46" i="16"/>
  <c r="J72" i="16"/>
  <c r="L91" i="16"/>
  <c r="Q84" i="16"/>
  <c r="S65" i="16"/>
  <c r="U44" i="16"/>
  <c r="X96" i="16"/>
  <c r="Z39" i="16"/>
  <c r="H28" i="16"/>
  <c r="K86" i="16"/>
  <c r="L67" i="16"/>
  <c r="O77" i="16"/>
  <c r="S15" i="16"/>
  <c r="U52" i="16"/>
  <c r="Y44" i="16"/>
  <c r="Y75" i="16"/>
  <c r="G27" i="16"/>
  <c r="J81" i="16"/>
  <c r="M61" i="16"/>
  <c r="R58" i="16"/>
  <c r="S72" i="16"/>
  <c r="U98" i="16"/>
  <c r="Y97" i="16"/>
  <c r="Z64" i="16"/>
  <c r="I33" i="16"/>
  <c r="J73" i="16"/>
  <c r="N16" i="16"/>
  <c r="Q200" i="16"/>
  <c r="U64" i="16"/>
  <c r="X22" i="16"/>
  <c r="Z20" i="16"/>
  <c r="G40" i="16"/>
  <c r="H35" i="16"/>
  <c r="K75" i="16"/>
  <c r="N90" i="16"/>
  <c r="Q17" i="16"/>
  <c r="S93" i="16"/>
  <c r="W80" i="16"/>
  <c r="X92" i="16"/>
  <c r="L42" i="16"/>
  <c r="J17" i="16"/>
  <c r="J33" i="16"/>
  <c r="O20" i="16"/>
  <c r="Q63" i="16"/>
  <c r="T200" i="16"/>
  <c r="V98" i="16"/>
  <c r="Z77" i="16"/>
  <c r="J37" i="16"/>
  <c r="I62" i="16"/>
  <c r="L28" i="16"/>
  <c r="N54" i="16"/>
  <c r="Q85" i="16"/>
  <c r="T44" i="16"/>
  <c r="V53" i="16"/>
  <c r="X72" i="16"/>
  <c r="Y85" i="16"/>
  <c r="I45" i="16"/>
  <c r="J42" i="16"/>
  <c r="I27" i="16"/>
  <c r="V26" i="16"/>
  <c r="R22" i="16"/>
  <c r="O18" i="16"/>
  <c r="R200" i="16"/>
  <c r="N51" i="16"/>
  <c r="X47" i="16"/>
  <c r="U20" i="16"/>
  <c r="G32" i="16"/>
  <c r="I28" i="16"/>
  <c r="M65" i="16"/>
  <c r="P73" i="16"/>
  <c r="S64" i="16"/>
  <c r="W97" i="16"/>
  <c r="Y58" i="16"/>
  <c r="Z90" i="16"/>
  <c r="G87" i="16"/>
  <c r="K55" i="16"/>
  <c r="M88" i="16"/>
  <c r="Q30" i="16"/>
  <c r="S56" i="16"/>
  <c r="U89" i="16"/>
  <c r="Z24" i="16"/>
  <c r="X61" i="16"/>
  <c r="G43" i="16"/>
  <c r="I86" i="16"/>
  <c r="N82" i="16"/>
  <c r="Q14" i="16"/>
  <c r="R13" i="16"/>
  <c r="U91" i="16"/>
  <c r="Y63" i="16"/>
  <c r="AA47" i="16"/>
  <c r="J27" i="16"/>
  <c r="L12" i="16"/>
  <c r="N44" i="16"/>
  <c r="R24" i="16"/>
  <c r="U79" i="16"/>
  <c r="W95" i="16"/>
  <c r="Z45" i="16"/>
  <c r="J79" i="16"/>
  <c r="J38" i="16"/>
  <c r="K74" i="16"/>
  <c r="N67" i="16"/>
  <c r="P43" i="16"/>
  <c r="S44" i="16"/>
  <c r="V11" i="16"/>
  <c r="Y56" i="16"/>
  <c r="N86" i="16"/>
  <c r="I13" i="16"/>
  <c r="M90" i="16"/>
  <c r="N85" i="16"/>
  <c r="P74" i="16"/>
  <c r="T31" i="16"/>
  <c r="W23" i="16"/>
  <c r="AA11" i="16"/>
  <c r="L15" i="16"/>
  <c r="I17" i="16"/>
  <c r="L13" i="16"/>
  <c r="N52" i="16"/>
  <c r="P84" i="16"/>
  <c r="T94" i="16"/>
  <c r="V34" i="16"/>
  <c r="AA30" i="16"/>
  <c r="H93" i="16"/>
  <c r="L50" i="16"/>
  <c r="M11" i="16"/>
  <c r="G59" i="16"/>
  <c r="X35" i="16"/>
  <c r="U21" i="16"/>
  <c r="P61" i="16"/>
  <c r="K48" i="16"/>
  <c r="V65" i="16"/>
  <c r="S49" i="16"/>
  <c r="K12" i="16"/>
  <c r="Z36" i="16"/>
  <c r="V43" i="16"/>
  <c r="T91" i="16"/>
  <c r="H83" i="16"/>
  <c r="K92" i="16"/>
  <c r="M85" i="16"/>
  <c r="S87" i="16"/>
  <c r="R96" i="16"/>
  <c r="V67" i="16"/>
  <c r="AA43" i="16"/>
  <c r="W62" i="16"/>
  <c r="J53" i="16"/>
  <c r="K19" i="16"/>
  <c r="N84" i="16"/>
  <c r="P90" i="16"/>
  <c r="R75" i="16"/>
  <c r="W13" i="16"/>
  <c r="Y60" i="16"/>
  <c r="AA23" i="16"/>
  <c r="H41" i="16"/>
  <c r="K23" i="16"/>
  <c r="M57" i="16"/>
  <c r="S34" i="16"/>
  <c r="S22" i="16"/>
  <c r="U61" i="16"/>
  <c r="Z93" i="16"/>
  <c r="Y71" i="16"/>
  <c r="H82" i="16"/>
  <c r="K14" i="16"/>
  <c r="K78" i="16"/>
  <c r="O51" i="16"/>
  <c r="Q47" i="16"/>
  <c r="U19" i="16"/>
  <c r="W34" i="16"/>
  <c r="AA76" i="16"/>
  <c r="M71" i="16"/>
  <c r="I22" i="16"/>
  <c r="K41" i="16"/>
  <c r="M76" i="16"/>
  <c r="P70" i="16"/>
  <c r="S21" i="16"/>
  <c r="V62" i="16"/>
  <c r="AA87" i="16"/>
  <c r="H69" i="16"/>
  <c r="L31" i="16"/>
  <c r="N66" i="16"/>
  <c r="S32" i="16"/>
  <c r="T79" i="16"/>
  <c r="W56" i="16"/>
  <c r="X94" i="16"/>
  <c r="O68" i="16"/>
  <c r="I43" i="16"/>
  <c r="K17" i="16"/>
  <c r="O87" i="16"/>
  <c r="P39" i="16"/>
  <c r="T65" i="16"/>
  <c r="V60" i="16"/>
  <c r="Z49" i="16"/>
  <c r="H89" i="16"/>
  <c r="K20" i="16"/>
  <c r="M17" i="16"/>
  <c r="R55" i="16"/>
  <c r="S82" i="16"/>
  <c r="V200" i="16"/>
  <c r="V83" i="16"/>
  <c r="T76" i="16"/>
  <c r="O56" i="16"/>
  <c r="I57" i="16"/>
  <c r="W24" i="16"/>
  <c r="Q32" i="16"/>
  <c r="G16" i="16"/>
  <c r="AA90" i="16"/>
  <c r="X87" i="16"/>
  <c r="U54" i="16"/>
  <c r="R14" i="16"/>
  <c r="H39" i="16"/>
  <c r="I15" i="16"/>
  <c r="N47" i="16"/>
  <c r="Q60" i="16"/>
  <c r="R97" i="16"/>
  <c r="W25" i="16"/>
  <c r="Z70" i="16"/>
  <c r="X84" i="16"/>
  <c r="G15" i="16"/>
  <c r="J66" i="16"/>
  <c r="L37" i="16"/>
  <c r="Q58" i="16"/>
  <c r="S76" i="16"/>
  <c r="U76" i="16"/>
  <c r="AA85" i="16"/>
  <c r="H66" i="16"/>
  <c r="L23" i="16"/>
  <c r="N22" i="16"/>
  <c r="P53" i="16"/>
  <c r="Q94" i="16"/>
  <c r="W22" i="16"/>
  <c r="Y59" i="16"/>
  <c r="Y65" i="16"/>
  <c r="G83" i="16"/>
  <c r="I14" i="16"/>
  <c r="M28" i="16"/>
  <c r="N11" i="16"/>
  <c r="R15" i="16"/>
  <c r="U33" i="16"/>
  <c r="Y32" i="16"/>
  <c r="Z56" i="16"/>
  <c r="O55" i="16"/>
  <c r="G94" i="16"/>
  <c r="G11" i="16"/>
  <c r="M64" i="16"/>
  <c r="O200" i="16"/>
  <c r="P92" i="16"/>
  <c r="T13" i="16"/>
  <c r="AA77" i="16"/>
  <c r="U93" i="16"/>
  <c r="P30" i="16"/>
  <c r="H11" i="16"/>
  <c r="S61" i="16"/>
  <c r="J56" i="16"/>
  <c r="Y83" i="16"/>
  <c r="U200" i="16"/>
  <c r="R10" i="16"/>
  <c r="P33" i="16"/>
  <c r="H58" i="16"/>
  <c r="L79" i="16"/>
  <c r="O22" i="16"/>
  <c r="Q23" i="16"/>
  <c r="Q90" i="16"/>
  <c r="W73" i="16"/>
  <c r="X34" i="16"/>
  <c r="H19" i="16"/>
  <c r="K56" i="16"/>
  <c r="M77" i="16"/>
  <c r="P89" i="16"/>
  <c r="T28" i="16"/>
  <c r="U86" i="16"/>
  <c r="X28" i="16"/>
  <c r="G73" i="16"/>
  <c r="H86" i="16"/>
  <c r="L29" i="16"/>
  <c r="N42" i="16"/>
  <c r="P47" i="16"/>
  <c r="T52" i="16"/>
  <c r="W74" i="16"/>
  <c r="Y81" i="16"/>
  <c r="Y94" i="16"/>
  <c r="G58" i="16"/>
  <c r="I94" i="16"/>
  <c r="K28" i="16"/>
  <c r="Q55" i="16"/>
  <c r="R67" i="16"/>
  <c r="W17" i="16"/>
  <c r="Y82" i="16"/>
  <c r="Z40" i="16"/>
  <c r="H59" i="16"/>
  <c r="M13" i="16"/>
  <c r="O12" i="16"/>
  <c r="R79" i="16"/>
  <c r="U28" i="16"/>
  <c r="W87" i="16"/>
  <c r="Z60" i="16"/>
  <c r="G41" i="16"/>
  <c r="I93" i="16"/>
  <c r="M26" i="16"/>
  <c r="N83" i="16"/>
  <c r="S94" i="16"/>
  <c r="T70" i="16"/>
  <c r="Y11" i="16"/>
  <c r="Z75" i="16"/>
  <c r="J89" i="16"/>
  <c r="N28" i="16"/>
  <c r="N38" i="16"/>
  <c r="Q69" i="16"/>
  <c r="T69" i="16"/>
  <c r="V59" i="16"/>
  <c r="Z26" i="16"/>
  <c r="K58" i="16"/>
  <c r="X68" i="16"/>
  <c r="T61" i="16"/>
  <c r="N45" i="16"/>
  <c r="G30" i="16"/>
  <c r="X80" i="16"/>
  <c r="R64" i="16"/>
  <c r="H63" i="16"/>
  <c r="AA83" i="16"/>
  <c r="V9" i="16"/>
  <c r="T47" i="16"/>
  <c r="Q66" i="16"/>
  <c r="L88" i="16"/>
  <c r="H34" i="16"/>
  <c r="K59" i="16"/>
  <c r="M84" i="16"/>
  <c r="P45" i="16"/>
  <c r="S10" i="16"/>
  <c r="V61" i="16"/>
  <c r="Y54" i="16"/>
  <c r="H30" i="16"/>
  <c r="L96" i="16"/>
  <c r="M89" i="16"/>
  <c r="S41" i="16"/>
  <c r="S83" i="16"/>
  <c r="V21" i="16"/>
  <c r="Y47" i="16"/>
  <c r="G76" i="16"/>
  <c r="I78" i="16"/>
  <c r="K44" i="16"/>
  <c r="P28" i="16"/>
  <c r="R45" i="16"/>
  <c r="T68" i="16"/>
  <c r="V32" i="16"/>
  <c r="Z52" i="16"/>
  <c r="W46" i="16"/>
  <c r="G13" i="16"/>
  <c r="J24" i="16"/>
  <c r="L9" i="16"/>
  <c r="Q61" i="16"/>
  <c r="S78" i="16"/>
  <c r="V50" i="16"/>
  <c r="Z91" i="16"/>
  <c r="AA79" i="16"/>
  <c r="I11" i="16"/>
  <c r="L26" i="16"/>
  <c r="N50" i="16"/>
  <c r="R49" i="16"/>
  <c r="U55" i="16"/>
  <c r="X71" i="16"/>
  <c r="Z82" i="16"/>
  <c r="G49" i="16"/>
  <c r="K71" i="16"/>
  <c r="L82" i="16"/>
  <c r="N87" i="16"/>
  <c r="Q68" i="16"/>
  <c r="U41" i="16"/>
  <c r="X31" i="16"/>
  <c r="AA49" i="16"/>
  <c r="H76" i="16"/>
  <c r="I37" i="16"/>
  <c r="M12" i="16"/>
  <c r="N98" i="16"/>
  <c r="S26" i="16"/>
  <c r="U39" i="16"/>
  <c r="X93" i="16"/>
  <c r="X30" i="16"/>
  <c r="N57" i="16"/>
  <c r="W45" i="16"/>
  <c r="Q24" i="16"/>
  <c r="L41" i="16"/>
  <c r="X98" i="16"/>
  <c r="Q82" i="16"/>
  <c r="Y21" i="16"/>
  <c r="W9" i="16"/>
  <c r="R95" i="16"/>
  <c r="P25" i="16"/>
  <c r="K26" i="16"/>
  <c r="I87" i="16"/>
  <c r="L43" i="16"/>
  <c r="O72" i="16"/>
  <c r="P83" i="16"/>
  <c r="T17" i="16"/>
  <c r="V33" i="16"/>
  <c r="X44" i="16"/>
  <c r="H32" i="16"/>
  <c r="H85" i="16"/>
  <c r="K29" i="16"/>
  <c r="N61" i="16"/>
  <c r="Q93" i="16"/>
  <c r="T88" i="16"/>
  <c r="W52" i="16"/>
  <c r="X59" i="16"/>
  <c r="K67" i="16"/>
  <c r="I40" i="16"/>
  <c r="L56" i="16"/>
  <c r="N59" i="16"/>
  <c r="P13" i="16"/>
  <c r="T80" i="16"/>
  <c r="W93" i="16"/>
  <c r="Y17" i="16"/>
  <c r="AA58" i="16"/>
  <c r="G21" i="16"/>
  <c r="J98" i="16"/>
  <c r="N21" i="16"/>
  <c r="P75" i="16"/>
  <c r="R65" i="16"/>
  <c r="U97" i="16"/>
  <c r="X56" i="16"/>
  <c r="AA24" i="16"/>
  <c r="H22" i="16"/>
  <c r="J74" i="16"/>
  <c r="M33" i="16"/>
  <c r="O94" i="16"/>
  <c r="R77" i="16"/>
  <c r="V41" i="16"/>
  <c r="Y50" i="16"/>
  <c r="AA56" i="16"/>
  <c r="H79" i="16"/>
  <c r="I30" i="16"/>
  <c r="L65" i="16"/>
  <c r="S90" i="16"/>
  <c r="S62" i="16"/>
  <c r="U42" i="16"/>
  <c r="W51" i="16"/>
  <c r="V46" i="16"/>
  <c r="G78" i="16"/>
  <c r="K15" i="16"/>
  <c r="K47" i="16"/>
  <c r="N24" i="16"/>
  <c r="R42" i="16"/>
  <c r="V51" i="16"/>
  <c r="Z97" i="16"/>
  <c r="Z69" i="16"/>
  <c r="Q21" i="16"/>
  <c r="J51" i="16"/>
  <c r="L24" i="16"/>
  <c r="O15" i="16"/>
  <c r="N94" i="16"/>
  <c r="X33" i="16"/>
  <c r="V28" i="16"/>
  <c r="T51" i="16"/>
  <c r="O34" i="16"/>
  <c r="N48" i="16"/>
  <c r="L70" i="16"/>
  <c r="J60" i="16"/>
  <c r="G20" i="16"/>
  <c r="P68" i="16"/>
  <c r="L35" i="16"/>
  <c r="I67" i="16"/>
  <c r="G12" i="16"/>
  <c r="V94" i="16"/>
  <c r="AA39" i="16"/>
  <c r="V20" i="16"/>
  <c r="T92" i="16"/>
  <c r="T49" i="16"/>
  <c r="N31" i="16"/>
  <c r="K90" i="16"/>
  <c r="J52" i="16"/>
  <c r="J78" i="16"/>
  <c r="Y200" i="16"/>
  <c r="AA80" i="16"/>
  <c r="V90" i="16"/>
  <c r="R91" i="16"/>
  <c r="O17" i="16"/>
  <c r="M56" i="16"/>
  <c r="J86" i="16"/>
  <c r="P58" i="16"/>
  <c r="X49" i="16"/>
  <c r="U35" i="16"/>
  <c r="S27" i="16"/>
  <c r="Q92" i="16"/>
  <c r="N34" i="16"/>
  <c r="J93" i="16"/>
  <c r="I76" i="16"/>
  <c r="W200" i="16"/>
  <c r="R70" i="16"/>
  <c r="O95" i="16"/>
  <c r="P41" i="16"/>
  <c r="I44" i="16"/>
  <c r="H72" i="16"/>
  <c r="Z200" i="16"/>
  <c r="W40" i="16"/>
  <c r="T56" i="16"/>
  <c r="R27" i="16"/>
  <c r="J88" i="16"/>
  <c r="AA26" i="16"/>
  <c r="K60" i="16"/>
  <c r="Y35" i="16"/>
  <c r="X65" i="16"/>
  <c r="H94" i="16"/>
  <c r="Q27" i="16"/>
  <c r="R60" i="16"/>
  <c r="H44" i="1"/>
  <c r="G66" i="1" s="1"/>
  <c r="I66" i="1" s="1"/>
  <c r="F66" i="1"/>
  <c r="AB96" i="16"/>
  <c r="I23" i="16"/>
  <c r="Y98" i="16"/>
  <c r="W64" i="16"/>
  <c r="T39" i="16"/>
  <c r="P21" i="16"/>
  <c r="M37" i="16"/>
  <c r="K52" i="16"/>
  <c r="H88" i="16"/>
  <c r="P51" i="16"/>
  <c r="M79" i="16"/>
  <c r="I48" i="16"/>
  <c r="H20" i="16"/>
  <c r="U84" i="16"/>
  <c r="Z10" i="16"/>
  <c r="W91" i="16"/>
  <c r="T59" i="16"/>
  <c r="Q54" i="16"/>
  <c r="O74" i="16"/>
  <c r="K200" i="16"/>
  <c r="G38" i="16"/>
  <c r="G67" i="16"/>
  <c r="Z33" i="16"/>
  <c r="X52" i="16"/>
  <c r="S18" i="16"/>
  <c r="Q83" i="16"/>
  <c r="O80" i="16"/>
  <c r="L61" i="16"/>
  <c r="I89" i="16"/>
  <c r="Y34" i="16"/>
  <c r="V18" i="16"/>
  <c r="U40" i="16"/>
  <c r="Q29" i="16"/>
  <c r="O39" i="16"/>
  <c r="N91" i="16"/>
  <c r="K39" i="16"/>
  <c r="H90" i="16"/>
  <c r="G56" i="16"/>
  <c r="V10" i="16"/>
  <c r="S12" i="16"/>
  <c r="P57" i="16"/>
  <c r="N95" i="16"/>
  <c r="K24" i="16"/>
  <c r="H98" i="16"/>
  <c r="Z79" i="16"/>
  <c r="V81" i="16"/>
  <c r="R87" i="16"/>
  <c r="N63" i="16"/>
  <c r="J83" i="16"/>
  <c r="X90" i="16"/>
  <c r="J63" i="16"/>
  <c r="X26" i="16"/>
  <c r="V72" i="16"/>
  <c r="G66" i="16"/>
  <c r="Q33" i="16"/>
  <c r="V13" i="16"/>
  <c r="AB49" i="16"/>
  <c r="AB65" i="16"/>
  <c r="AB85" i="16"/>
  <c r="H43" i="16"/>
  <c r="Y23" i="16"/>
  <c r="V87" i="16"/>
  <c r="Q19" i="16"/>
  <c r="P38" i="16"/>
  <c r="N13" i="16"/>
  <c r="K79" i="16"/>
  <c r="I72" i="16"/>
  <c r="N18" i="16"/>
  <c r="M94" i="16"/>
  <c r="I49" i="16"/>
  <c r="H60" i="16"/>
  <c r="S66" i="16"/>
  <c r="Z71" i="16"/>
  <c r="V88" i="16"/>
  <c r="T18" i="16"/>
  <c r="Q42" i="16"/>
  <c r="N30" i="16"/>
  <c r="K43" i="16"/>
  <c r="H57" i="16"/>
  <c r="Z23" i="16"/>
  <c r="W94" i="16"/>
  <c r="S50" i="16"/>
  <c r="Q37" i="16"/>
  <c r="Q56" i="16"/>
  <c r="K73" i="16"/>
  <c r="I38" i="16"/>
  <c r="O37" i="16"/>
  <c r="Y19" i="16"/>
  <c r="X15" i="16"/>
  <c r="U69" i="16"/>
  <c r="Q10" i="16"/>
  <c r="Q16" i="16"/>
  <c r="N92" i="16"/>
  <c r="I60" i="16"/>
  <c r="H16" i="16"/>
  <c r="V92" i="16"/>
  <c r="S95" i="16"/>
  <c r="P79" i="16"/>
  <c r="N74" i="16"/>
  <c r="J25" i="16"/>
  <c r="G39" i="16"/>
  <c r="Y76" i="16"/>
  <c r="Z59" i="16"/>
  <c r="X39" i="16"/>
  <c r="S85" i="16"/>
  <c r="O43" i="16"/>
  <c r="H62" i="16"/>
  <c r="Z54" i="16"/>
  <c r="G44" i="16"/>
  <c r="W30" i="16"/>
  <c r="R46" i="16"/>
  <c r="L87" i="16"/>
  <c r="AB100" i="16" l="1"/>
  <c r="W100" i="16"/>
  <c r="R100" i="16"/>
  <c r="P100" i="16"/>
  <c r="AD91" i="16"/>
  <c r="AD83" i="16"/>
  <c r="AD97" i="16"/>
  <c r="AD89" i="16"/>
  <c r="AD81" i="16"/>
  <c r="AD78" i="16"/>
  <c r="AD77" i="16"/>
  <c r="AD93" i="16"/>
  <c r="AD92" i="16"/>
  <c r="AD85" i="16"/>
  <c r="AD96" i="16"/>
  <c r="AD84" i="16"/>
  <c r="AD98" i="16"/>
  <c r="AD95" i="16"/>
  <c r="AD88" i="16"/>
  <c r="AD87" i="16"/>
  <c r="AD71" i="16"/>
  <c r="AD86" i="16"/>
  <c r="AD94" i="16"/>
  <c r="AD79" i="16"/>
  <c r="AD82" i="16"/>
  <c r="AD72" i="16"/>
  <c r="AD67" i="16"/>
  <c r="AD59" i="16"/>
  <c r="AD90" i="16"/>
  <c r="AD73" i="16"/>
  <c r="AD65" i="16"/>
  <c r="AD76" i="16"/>
  <c r="AD70" i="16"/>
  <c r="AD60" i="16"/>
  <c r="AD75" i="16"/>
  <c r="AD69" i="16"/>
  <c r="AD63" i="16"/>
  <c r="AD80" i="16"/>
  <c r="AD66" i="16"/>
  <c r="AD64" i="16"/>
  <c r="AD56" i="16"/>
  <c r="AD51" i="16"/>
  <c r="AD54" i="16"/>
  <c r="AD58" i="16"/>
  <c r="AD55" i="16"/>
  <c r="AD49" i="16"/>
  <c r="AD41" i="16"/>
  <c r="AD74" i="16"/>
  <c r="AD52" i="16"/>
  <c r="AD44" i="16"/>
  <c r="AD47" i="16"/>
  <c r="AD61" i="16"/>
  <c r="AD68" i="16"/>
  <c r="AD50" i="16"/>
  <c r="AD62" i="16"/>
  <c r="AD48" i="16"/>
  <c r="AD45" i="16"/>
  <c r="AD39" i="16"/>
  <c r="AD46" i="16"/>
  <c r="AD57" i="16"/>
  <c r="AD38" i="16"/>
  <c r="AD36" i="16"/>
  <c r="AD43" i="16"/>
  <c r="AD42" i="16"/>
  <c r="AD34" i="16"/>
  <c r="AD53" i="16"/>
  <c r="AD37" i="16"/>
  <c r="AD35" i="16"/>
  <c r="AD26" i="16"/>
  <c r="AD25" i="16"/>
  <c r="AD21" i="16"/>
  <c r="AD31" i="16"/>
  <c r="AD30" i="16"/>
  <c r="AD32" i="16"/>
  <c r="AD24" i="16"/>
  <c r="AD19" i="16"/>
  <c r="AD29" i="16"/>
  <c r="AD22" i="16"/>
  <c r="AD40" i="16"/>
  <c r="AD33" i="16"/>
  <c r="AD28" i="16"/>
  <c r="AD23" i="16"/>
  <c r="AD18" i="16"/>
  <c r="AD10" i="16"/>
  <c r="AD14" i="16"/>
  <c r="AD20" i="16"/>
  <c r="AD13" i="16"/>
  <c r="AD17" i="16"/>
  <c r="AD12" i="16"/>
  <c r="AD11" i="16"/>
  <c r="AD9" i="16"/>
  <c r="AD27" i="16"/>
  <c r="AD16" i="16"/>
  <c r="AD15" i="16"/>
  <c r="AD200" i="16"/>
  <c r="AE7" i="16"/>
  <c r="H100" i="16"/>
  <c r="H40" i="24"/>
  <c r="A41" i="24"/>
  <c r="B40" i="24"/>
  <c r="E40" i="24"/>
  <c r="S100" i="16"/>
  <c r="V100" i="16"/>
  <c r="I100" i="16"/>
  <c r="U100" i="16"/>
  <c r="K100" i="16"/>
  <c r="Q100" i="16"/>
  <c r="AA100" i="16"/>
  <c r="J100" i="16"/>
  <c r="T100" i="16"/>
  <c r="O100" i="16"/>
  <c r="AC100" i="16"/>
  <c r="Y100" i="16"/>
  <c r="M100" i="16"/>
  <c r="Z100" i="16"/>
  <c r="N100" i="16"/>
  <c r="O45" i="1"/>
  <c r="O54" i="1" s="1"/>
  <c r="N54" i="1"/>
  <c r="X100" i="16"/>
  <c r="G100" i="16"/>
  <c r="I64" i="1"/>
  <c r="L100" i="16"/>
  <c r="C45" i="1"/>
  <c r="G45" i="1"/>
  <c r="D3" i="8"/>
  <c r="B54" i="1"/>
  <c r="C8" i="2" s="1"/>
  <c r="E41" i="24" l="1"/>
  <c r="B41" i="24"/>
  <c r="A42" i="24"/>
  <c r="H41" i="24"/>
  <c r="D5" i="8"/>
  <c r="AK3" i="9"/>
  <c r="AK5" i="9" s="1"/>
  <c r="AG5" i="9" s="1"/>
  <c r="AK3" i="8"/>
  <c r="AK5" i="8" s="1"/>
  <c r="AG5" i="8" s="1"/>
  <c r="AK3" i="15"/>
  <c r="AK5" i="15" s="1"/>
  <c r="AG5" i="15" s="1"/>
  <c r="AK3" i="11"/>
  <c r="AK5" i="11" s="1"/>
  <c r="AG5" i="11" s="1"/>
  <c r="AK3" i="14"/>
  <c r="AK5" i="14" s="1"/>
  <c r="AG5" i="14" s="1"/>
  <c r="AK3" i="10"/>
  <c r="AK5" i="10" s="1"/>
  <c r="AG5" i="10" s="1"/>
  <c r="AK3" i="12"/>
  <c r="AK5" i="12" s="1"/>
  <c r="AG5" i="12" s="1"/>
  <c r="AK3" i="13"/>
  <c r="AK5" i="13" s="1"/>
  <c r="AG5" i="13" s="1"/>
  <c r="AD100" i="16"/>
  <c r="F67" i="1"/>
  <c r="F76" i="1" s="1"/>
  <c r="H45" i="1"/>
  <c r="G54" i="1"/>
  <c r="C56" i="1"/>
  <c r="C60" i="1" s="1"/>
  <c r="C9" i="2" s="1"/>
  <c r="F16" i="2" s="1"/>
  <c r="C54" i="1"/>
  <c r="D32" i="1"/>
  <c r="AE91" i="16"/>
  <c r="AE83" i="16"/>
  <c r="AE94" i="16"/>
  <c r="AE86" i="16"/>
  <c r="AE78" i="16"/>
  <c r="AE97" i="16"/>
  <c r="AE89" i="16"/>
  <c r="AE92" i="16"/>
  <c r="AE84" i="16"/>
  <c r="AE79" i="16"/>
  <c r="AE93" i="16"/>
  <c r="AE85" i="16"/>
  <c r="AE81" i="16"/>
  <c r="AE96" i="16"/>
  <c r="AE98" i="16"/>
  <c r="AE95" i="16"/>
  <c r="AE88" i="16"/>
  <c r="AE82" i="16"/>
  <c r="AE87" i="16"/>
  <c r="AE71" i="16"/>
  <c r="AE77" i="16"/>
  <c r="AE72" i="16"/>
  <c r="AE67" i="16"/>
  <c r="AE90" i="16"/>
  <c r="AE73" i="16"/>
  <c r="AE62" i="16"/>
  <c r="AE65" i="16"/>
  <c r="AE57" i="16"/>
  <c r="AE76" i="16"/>
  <c r="AE70" i="16"/>
  <c r="AE75" i="16"/>
  <c r="AE69" i="16"/>
  <c r="AE80" i="16"/>
  <c r="AE66" i="16"/>
  <c r="AE74" i="16"/>
  <c r="AE68" i="16"/>
  <c r="AE61" i="16"/>
  <c r="AE51" i="16"/>
  <c r="AE54" i="16"/>
  <c r="AE63" i="16"/>
  <c r="AE58" i="16"/>
  <c r="AE55" i="16"/>
  <c r="AE59" i="16"/>
  <c r="AE49" i="16"/>
  <c r="AE60" i="16"/>
  <c r="AE52" i="16"/>
  <c r="AE64" i="16"/>
  <c r="AE56" i="16"/>
  <c r="AE47" i="16"/>
  <c r="AE50" i="16"/>
  <c r="AE53" i="16"/>
  <c r="AE45" i="16"/>
  <c r="AE39" i="16"/>
  <c r="AE30" i="16"/>
  <c r="AE46" i="16"/>
  <c r="AE38" i="16"/>
  <c r="AE36" i="16"/>
  <c r="AE43" i="16"/>
  <c r="AE44" i="16"/>
  <c r="AE42" i="16"/>
  <c r="AE34" i="16"/>
  <c r="AE26" i="16"/>
  <c r="AE37" i="16"/>
  <c r="AE41" i="16"/>
  <c r="AE40" i="16"/>
  <c r="AE48" i="16"/>
  <c r="AE18" i="16"/>
  <c r="AE25" i="16"/>
  <c r="AE21" i="16"/>
  <c r="AE35" i="16"/>
  <c r="AE31" i="16"/>
  <c r="AE16" i="16"/>
  <c r="AE32" i="16"/>
  <c r="AE24" i="16"/>
  <c r="AE29" i="16"/>
  <c r="AE22" i="16"/>
  <c r="AE33" i="16"/>
  <c r="AE28" i="16"/>
  <c r="AE17" i="16"/>
  <c r="AE20" i="16"/>
  <c r="AE12" i="16"/>
  <c r="AE14" i="16"/>
  <c r="AE13" i="16"/>
  <c r="AE11" i="16"/>
  <c r="AE9" i="16"/>
  <c r="AE23" i="16"/>
  <c r="AE19" i="16"/>
  <c r="AE27" i="16"/>
  <c r="AE15" i="16"/>
  <c r="AE10" i="16"/>
  <c r="AE200" i="16"/>
  <c r="AF7" i="16"/>
  <c r="AE100" i="16" l="1"/>
  <c r="G67" i="1"/>
  <c r="H54" i="1"/>
  <c r="B42" i="24"/>
  <c r="E42" i="24"/>
  <c r="A43" i="24"/>
  <c r="H42" i="24"/>
  <c r="C17" i="2"/>
  <c r="C16" i="2"/>
  <c r="AF94" i="16"/>
  <c r="AF86" i="16"/>
  <c r="AF78" i="16"/>
  <c r="AF92" i="16"/>
  <c r="AF84" i="16"/>
  <c r="AF76" i="16"/>
  <c r="AF93" i="16"/>
  <c r="AF97" i="16"/>
  <c r="AF89" i="16"/>
  <c r="AF85" i="16"/>
  <c r="AF81" i="16"/>
  <c r="AF96" i="16"/>
  <c r="AF98" i="16"/>
  <c r="AF95" i="16"/>
  <c r="AF88" i="16"/>
  <c r="AF82" i="16"/>
  <c r="AF87" i="16"/>
  <c r="AF91" i="16"/>
  <c r="AF90" i="16"/>
  <c r="AF74" i="16"/>
  <c r="AF83" i="16"/>
  <c r="AF79" i="16"/>
  <c r="AF73" i="16"/>
  <c r="AF62" i="16"/>
  <c r="AF71" i="16"/>
  <c r="AF65" i="16"/>
  <c r="AF70" i="16"/>
  <c r="AF60" i="16"/>
  <c r="AF75" i="16"/>
  <c r="AF69" i="16"/>
  <c r="AF63" i="16"/>
  <c r="AF55" i="16"/>
  <c r="AF80" i="16"/>
  <c r="AF66" i="16"/>
  <c r="AF68" i="16"/>
  <c r="AF77" i="16"/>
  <c r="AF72" i="16"/>
  <c r="AF67" i="16"/>
  <c r="AF59" i="16"/>
  <c r="AF54" i="16"/>
  <c r="AF46" i="16"/>
  <c r="AF58" i="16"/>
  <c r="AF49" i="16"/>
  <c r="AF52" i="16"/>
  <c r="AF44" i="16"/>
  <c r="AF64" i="16"/>
  <c r="AF56" i="16"/>
  <c r="AF47" i="16"/>
  <c r="AF61" i="16"/>
  <c r="AF50" i="16"/>
  <c r="AF53" i="16"/>
  <c r="AF45" i="16"/>
  <c r="AF57" i="16"/>
  <c r="AF51" i="16"/>
  <c r="AF33" i="16"/>
  <c r="AF38" i="16"/>
  <c r="AF36" i="16"/>
  <c r="AF43" i="16"/>
  <c r="AF42" i="16"/>
  <c r="AF34" i="16"/>
  <c r="AF37" i="16"/>
  <c r="AF41" i="16"/>
  <c r="AF40" i="16"/>
  <c r="AF39" i="16"/>
  <c r="AF25" i="16"/>
  <c r="AF21" i="16"/>
  <c r="AF35" i="16"/>
  <c r="AF31" i="16"/>
  <c r="AF32" i="16"/>
  <c r="AF30" i="16"/>
  <c r="AF24" i="16"/>
  <c r="AF48" i="16"/>
  <c r="AF29" i="16"/>
  <c r="AF22" i="16"/>
  <c r="AF28" i="16"/>
  <c r="AF27" i="16"/>
  <c r="AF26" i="16"/>
  <c r="AF18" i="16"/>
  <c r="AF20" i="16"/>
  <c r="AF17" i="16"/>
  <c r="AF12" i="16"/>
  <c r="AF11" i="16"/>
  <c r="AF9" i="16"/>
  <c r="AF23" i="16"/>
  <c r="AF19" i="16"/>
  <c r="AF15" i="16"/>
  <c r="AF16" i="16"/>
  <c r="AF13" i="16"/>
  <c r="AF14" i="16"/>
  <c r="AF10" i="16"/>
  <c r="AG7" i="16"/>
  <c r="AF200" i="16"/>
  <c r="I67" i="1" l="1"/>
  <c r="I76" i="1" s="1"/>
  <c r="G76" i="1"/>
  <c r="E43" i="24"/>
  <c r="A44" i="24"/>
  <c r="H43" i="24"/>
  <c r="B43" i="24"/>
  <c r="AF100" i="16"/>
  <c r="R3" i="5"/>
  <c r="R5" i="5" s="1"/>
  <c r="R3" i="7"/>
  <c r="R5" i="7" s="1"/>
  <c r="R3" i="6"/>
  <c r="R5" i="6" s="1"/>
  <c r="E22" i="2"/>
  <c r="R3" i="4"/>
  <c r="R3" i="13"/>
  <c r="R5" i="13" s="1"/>
  <c r="R3" i="8"/>
  <c r="R5" i="8" s="1"/>
  <c r="R3" i="15"/>
  <c r="R5" i="15" s="1"/>
  <c r="R3" i="14"/>
  <c r="R5" i="14" s="1"/>
  <c r="R3" i="9"/>
  <c r="R5" i="9" s="1"/>
  <c r="R3" i="10"/>
  <c r="R5" i="10" s="1"/>
  <c r="R3" i="11"/>
  <c r="R5" i="11" s="1"/>
  <c r="R3" i="12"/>
  <c r="R5" i="12" s="1"/>
  <c r="AG94" i="16"/>
  <c r="AG86" i="16"/>
  <c r="AG97" i="16"/>
  <c r="AG89" i="16"/>
  <c r="AG81" i="16"/>
  <c r="AG92" i="16"/>
  <c r="AG84" i="16"/>
  <c r="AG95" i="16"/>
  <c r="AG87" i="16"/>
  <c r="AG98" i="16"/>
  <c r="AG80" i="16"/>
  <c r="AG85" i="16"/>
  <c r="AG96" i="16"/>
  <c r="AG88" i="16"/>
  <c r="AG82" i="16"/>
  <c r="AG91" i="16"/>
  <c r="AG90" i="16"/>
  <c r="AG74" i="16"/>
  <c r="AG76" i="16"/>
  <c r="AG93" i="16"/>
  <c r="AG78" i="16"/>
  <c r="AG73" i="16"/>
  <c r="AG71" i="16"/>
  <c r="AG65" i="16"/>
  <c r="AG70" i="16"/>
  <c r="AG60" i="16"/>
  <c r="AG75" i="16"/>
  <c r="AG69" i="16"/>
  <c r="AG63" i="16"/>
  <c r="AG83" i="16"/>
  <c r="AG66" i="16"/>
  <c r="AG68" i="16"/>
  <c r="AG64" i="16"/>
  <c r="AG56" i="16"/>
  <c r="AG79" i="16"/>
  <c r="AG54" i="16"/>
  <c r="AG46" i="16"/>
  <c r="AG58" i="16"/>
  <c r="AG72" i="16"/>
  <c r="AG67" i="16"/>
  <c r="AG55" i="16"/>
  <c r="AG59" i="16"/>
  <c r="AG52" i="16"/>
  <c r="AG61" i="16"/>
  <c r="AG50" i="16"/>
  <c r="AG53" i="16"/>
  <c r="AG57" i="16"/>
  <c r="AG77" i="16"/>
  <c r="AG62" i="16"/>
  <c r="AG48" i="16"/>
  <c r="AG40" i="16"/>
  <c r="AG33" i="16"/>
  <c r="AG25" i="16"/>
  <c r="AG51" i="16"/>
  <c r="AG38" i="16"/>
  <c r="AG36" i="16"/>
  <c r="AG43" i="16"/>
  <c r="AG44" i="16"/>
  <c r="AG42" i="16"/>
  <c r="AG34" i="16"/>
  <c r="AG47" i="16"/>
  <c r="AG37" i="16"/>
  <c r="AG29" i="16"/>
  <c r="AG41" i="16"/>
  <c r="AG49" i="16"/>
  <c r="AG35" i="16"/>
  <c r="AG45" i="16"/>
  <c r="AG21" i="16"/>
  <c r="AG31" i="16"/>
  <c r="AG32" i="16"/>
  <c r="AG30" i="16"/>
  <c r="AG24" i="16"/>
  <c r="AG19" i="16"/>
  <c r="AG11" i="16"/>
  <c r="AG22" i="16"/>
  <c r="AG28" i="16"/>
  <c r="AG20" i="16"/>
  <c r="AG27" i="16"/>
  <c r="AG23" i="16"/>
  <c r="AG15" i="16"/>
  <c r="AG13" i="16"/>
  <c r="AG39" i="16"/>
  <c r="AG17" i="16"/>
  <c r="AG12" i="16"/>
  <c r="AG26" i="16"/>
  <c r="AG9" i="16"/>
  <c r="AG16" i="16"/>
  <c r="AG18" i="16"/>
  <c r="AG14" i="16"/>
  <c r="AG10" i="16"/>
  <c r="AG200" i="16"/>
  <c r="AH7" i="16"/>
  <c r="J6" i="17"/>
  <c r="Q6" i="17"/>
  <c r="K6" i="17"/>
  <c r="G6" i="17"/>
  <c r="O6" i="17"/>
  <c r="I6" i="17"/>
  <c r="P6" i="17"/>
  <c r="R6" i="17"/>
  <c r="N6" i="17"/>
  <c r="L6" i="17"/>
  <c r="M6" i="17"/>
  <c r="H6" i="17"/>
  <c r="AH97" i="16" l="1"/>
  <c r="AH89" i="16"/>
  <c r="AH81" i="16"/>
  <c r="AH95" i="16"/>
  <c r="AH87" i="16"/>
  <c r="AH79" i="16"/>
  <c r="AH98" i="16"/>
  <c r="AH85" i="16"/>
  <c r="AH75" i="16"/>
  <c r="AH96" i="16"/>
  <c r="AH92" i="16"/>
  <c r="AH88" i="16"/>
  <c r="AH84" i="16"/>
  <c r="AH82" i="16"/>
  <c r="AH91" i="16"/>
  <c r="AH90" i="16"/>
  <c r="AH74" i="16"/>
  <c r="AH76" i="16"/>
  <c r="AH94" i="16"/>
  <c r="AH77" i="16"/>
  <c r="AH69" i="16"/>
  <c r="AH80" i="16"/>
  <c r="AH71" i="16"/>
  <c r="AH65" i="16"/>
  <c r="AH70" i="16"/>
  <c r="AH93" i="16"/>
  <c r="AH86" i="16"/>
  <c r="AH63" i="16"/>
  <c r="AH83" i="16"/>
  <c r="AH78" i="16"/>
  <c r="AH66" i="16"/>
  <c r="AH58" i="16"/>
  <c r="AH68" i="16"/>
  <c r="AH61" i="16"/>
  <c r="AH64" i="16"/>
  <c r="AH73" i="16"/>
  <c r="AH62" i="16"/>
  <c r="AH54" i="16"/>
  <c r="AH72" i="16"/>
  <c r="AH67" i="16"/>
  <c r="AH55" i="16"/>
  <c r="AH49" i="16"/>
  <c r="AH59" i="16"/>
  <c r="AH52" i="16"/>
  <c r="AH60" i="16"/>
  <c r="AH47" i="16"/>
  <c r="AH39" i="16"/>
  <c r="AH56" i="16"/>
  <c r="AH50" i="16"/>
  <c r="AH53" i="16"/>
  <c r="AH57" i="16"/>
  <c r="AH48" i="16"/>
  <c r="AH46" i="16"/>
  <c r="AH51" i="16"/>
  <c r="AH38" i="16"/>
  <c r="AH36" i="16"/>
  <c r="AH43" i="16"/>
  <c r="AH44" i="16"/>
  <c r="AH42" i="16"/>
  <c r="AH34" i="16"/>
  <c r="AH37" i="16"/>
  <c r="AH41" i="16"/>
  <c r="AH40" i="16"/>
  <c r="AH35" i="16"/>
  <c r="AH33" i="16"/>
  <c r="AH25" i="16"/>
  <c r="AH31" i="16"/>
  <c r="AH32" i="16"/>
  <c r="AH30" i="16"/>
  <c r="AH24" i="16"/>
  <c r="AH29" i="16"/>
  <c r="AH22" i="16"/>
  <c r="AH28" i="16"/>
  <c r="AH17" i="16"/>
  <c r="AH20" i="16"/>
  <c r="AH27" i="16"/>
  <c r="AH45" i="16"/>
  <c r="AH23" i="16"/>
  <c r="AH21" i="16"/>
  <c r="AH13" i="16"/>
  <c r="AH12" i="16"/>
  <c r="AH26" i="16"/>
  <c r="AH9" i="16"/>
  <c r="AH11" i="16"/>
  <c r="AH19" i="16"/>
  <c r="AH16" i="16"/>
  <c r="AH15" i="16"/>
  <c r="AH10" i="16"/>
  <c r="AH18" i="16"/>
  <c r="AH14" i="16"/>
  <c r="AH200" i="16"/>
  <c r="AI7" i="16"/>
  <c r="E44" i="24"/>
  <c r="H44" i="24"/>
  <c r="A45" i="24"/>
  <c r="B44" i="24"/>
  <c r="D6" i="17"/>
  <c r="R5" i="4"/>
  <c r="B8" i="17"/>
  <c r="D22" i="2"/>
  <c r="AG100" i="16"/>
  <c r="AI97" i="16" l="1"/>
  <c r="AI89" i="16"/>
  <c r="AI92" i="16"/>
  <c r="AI84" i="16"/>
  <c r="AI76" i="16"/>
  <c r="AI95" i="16"/>
  <c r="AI87" i="16"/>
  <c r="AI98" i="16"/>
  <c r="AI90" i="16"/>
  <c r="AI82" i="16"/>
  <c r="AI96" i="16"/>
  <c r="AI81" i="16"/>
  <c r="AI88" i="16"/>
  <c r="AI91" i="16"/>
  <c r="AI94" i="16"/>
  <c r="AI77" i="16"/>
  <c r="AI69" i="16"/>
  <c r="AI83" i="16"/>
  <c r="AI85" i="16"/>
  <c r="AI75" i="16"/>
  <c r="AI71" i="16"/>
  <c r="AI65" i="16"/>
  <c r="AI70" i="16"/>
  <c r="AI60" i="16"/>
  <c r="AI93" i="16"/>
  <c r="AI86" i="16"/>
  <c r="AI63" i="16"/>
  <c r="AI55" i="16"/>
  <c r="AI78" i="16"/>
  <c r="AI66" i="16"/>
  <c r="AI80" i="16"/>
  <c r="AI68" i="16"/>
  <c r="AI64" i="16"/>
  <c r="AI74" i="16"/>
  <c r="AI72" i="16"/>
  <c r="AI67" i="16"/>
  <c r="AI59" i="16"/>
  <c r="AI58" i="16"/>
  <c r="AI49" i="16"/>
  <c r="AI56" i="16"/>
  <c r="AI50" i="16"/>
  <c r="AI79" i="16"/>
  <c r="AI61" i="16"/>
  <c r="AI53" i="16"/>
  <c r="AI57" i="16"/>
  <c r="AI62" i="16"/>
  <c r="AI73" i="16"/>
  <c r="AI51" i="16"/>
  <c r="AI43" i="16"/>
  <c r="AI54" i="16"/>
  <c r="AI46" i="16"/>
  <c r="AI36" i="16"/>
  <c r="AI28" i="16"/>
  <c r="AI44" i="16"/>
  <c r="AI42" i="16"/>
  <c r="AI52" i="16"/>
  <c r="AI37" i="16"/>
  <c r="AI47" i="16"/>
  <c r="AI41" i="16"/>
  <c r="AI32" i="16"/>
  <c r="AI24" i="16"/>
  <c r="AI40" i="16"/>
  <c r="AI35" i="16"/>
  <c r="AI48" i="16"/>
  <c r="AI45" i="16"/>
  <c r="AI39" i="16"/>
  <c r="AI38" i="16"/>
  <c r="AI31" i="16"/>
  <c r="AI16" i="16"/>
  <c r="AI30" i="16"/>
  <c r="AI29" i="16"/>
  <c r="AI22" i="16"/>
  <c r="AI14" i="16"/>
  <c r="AI33" i="16"/>
  <c r="AI27" i="16"/>
  <c r="AI23" i="16"/>
  <c r="AI26" i="16"/>
  <c r="AI18" i="16"/>
  <c r="AI25" i="16"/>
  <c r="AI20" i="16"/>
  <c r="AI17" i="16"/>
  <c r="AI9" i="16"/>
  <c r="AI11" i="16"/>
  <c r="AI34" i="16"/>
  <c r="AI21" i="16"/>
  <c r="AI19" i="16"/>
  <c r="AI15" i="16"/>
  <c r="AI10" i="16"/>
  <c r="AI12" i="16"/>
  <c r="AI13" i="16"/>
  <c r="AI200" i="16"/>
  <c r="AJ7" i="16"/>
  <c r="C7" i="18"/>
  <c r="E8" i="17"/>
  <c r="D7" i="18" s="1"/>
  <c r="AH100" i="16"/>
  <c r="C17" i="18"/>
  <c r="E7" i="17"/>
  <c r="D17" i="18" s="1"/>
  <c r="H45" i="24"/>
  <c r="E45" i="24"/>
  <c r="A46" i="24"/>
  <c r="B45" i="24"/>
  <c r="AJ97" i="16" l="1"/>
  <c r="AJ92" i="16"/>
  <c r="AJ84" i="16"/>
  <c r="AJ76" i="16"/>
  <c r="AJ98" i="16"/>
  <c r="AJ90" i="16"/>
  <c r="AJ82" i="16"/>
  <c r="AJ96" i="16"/>
  <c r="AJ89" i="16"/>
  <c r="AJ88" i="16"/>
  <c r="AJ95" i="16"/>
  <c r="AJ91" i="16"/>
  <c r="AJ87" i="16"/>
  <c r="AJ94" i="16"/>
  <c r="AJ77" i="16"/>
  <c r="AJ83" i="16"/>
  <c r="AJ93" i="16"/>
  <c r="AJ86" i="16"/>
  <c r="AJ79" i="16"/>
  <c r="AJ78" i="16"/>
  <c r="AJ72" i="16"/>
  <c r="AJ70" i="16"/>
  <c r="AJ60" i="16"/>
  <c r="AJ63" i="16"/>
  <c r="AJ75" i="16"/>
  <c r="AJ69" i="16"/>
  <c r="AJ66" i="16"/>
  <c r="AJ80" i="16"/>
  <c r="AJ68" i="16"/>
  <c r="AJ61" i="16"/>
  <c r="AJ85" i="16"/>
  <c r="AJ64" i="16"/>
  <c r="AJ74" i="16"/>
  <c r="AJ67" i="16"/>
  <c r="AJ81" i="16"/>
  <c r="AJ71" i="16"/>
  <c r="AJ65" i="16"/>
  <c r="AJ57" i="16"/>
  <c r="AJ55" i="16"/>
  <c r="AJ59" i="16"/>
  <c r="AJ52" i="16"/>
  <c r="AJ56" i="16"/>
  <c r="AJ50" i="16"/>
  <c r="AJ42" i="16"/>
  <c r="AJ53" i="16"/>
  <c r="AJ45" i="16"/>
  <c r="AJ48" i="16"/>
  <c r="AJ62" i="16"/>
  <c r="AJ73" i="16"/>
  <c r="AJ51" i="16"/>
  <c r="AJ58" i="16"/>
  <c r="AJ49" i="16"/>
  <c r="AJ43" i="16"/>
  <c r="AJ44" i="16"/>
  <c r="AJ34" i="16"/>
  <c r="AJ54" i="16"/>
  <c r="AJ37" i="16"/>
  <c r="AJ47" i="16"/>
  <c r="AJ41" i="16"/>
  <c r="AJ40" i="16"/>
  <c r="AJ35" i="16"/>
  <c r="AJ39" i="16"/>
  <c r="AJ46" i="16"/>
  <c r="AJ36" i="16"/>
  <c r="AJ38" i="16"/>
  <c r="AJ30" i="16"/>
  <c r="AJ32" i="16"/>
  <c r="AJ24" i="16"/>
  <c r="AJ29" i="16"/>
  <c r="AJ22" i="16"/>
  <c r="AJ28" i="16"/>
  <c r="AJ20" i="16"/>
  <c r="AJ33" i="16"/>
  <c r="AJ27" i="16"/>
  <c r="AJ23" i="16"/>
  <c r="AJ26" i="16"/>
  <c r="AJ31" i="16"/>
  <c r="AJ17" i="16"/>
  <c r="AJ12" i="16"/>
  <c r="AJ9" i="16"/>
  <c r="AJ11" i="16"/>
  <c r="AJ21" i="16"/>
  <c r="AJ19" i="16"/>
  <c r="AJ15" i="16"/>
  <c r="AJ16" i="16"/>
  <c r="AJ10" i="16"/>
  <c r="AJ25" i="16"/>
  <c r="AJ14" i="16"/>
  <c r="AJ18" i="16"/>
  <c r="AJ13" i="16"/>
  <c r="AK7" i="16"/>
  <c r="AJ200" i="16"/>
  <c r="A47" i="24"/>
  <c r="H46" i="24"/>
  <c r="E46" i="24"/>
  <c r="B46" i="24"/>
  <c r="AI100" i="16"/>
  <c r="AJ100" i="16" l="1"/>
  <c r="E47" i="24"/>
  <c r="B47" i="24"/>
  <c r="H47" i="24"/>
  <c r="A48" i="24"/>
  <c r="AK92" i="16"/>
  <c r="AK84" i="16"/>
  <c r="AK95" i="16"/>
  <c r="AK87" i="16"/>
  <c r="AK79" i="16"/>
  <c r="AK98" i="16"/>
  <c r="AK90" i="16"/>
  <c r="AK93" i="16"/>
  <c r="AK85" i="16"/>
  <c r="AK97" i="16"/>
  <c r="AK81" i="16"/>
  <c r="AK88" i="16"/>
  <c r="AK82" i="16"/>
  <c r="AK91" i="16"/>
  <c r="AK74" i="16"/>
  <c r="AK94" i="16"/>
  <c r="AK83" i="16"/>
  <c r="AK76" i="16"/>
  <c r="AK86" i="16"/>
  <c r="AK78" i="16"/>
  <c r="AK72" i="16"/>
  <c r="AK80" i="16"/>
  <c r="AK96" i="16"/>
  <c r="AK89" i="16"/>
  <c r="AK70" i="16"/>
  <c r="AK63" i="16"/>
  <c r="AK75" i="16"/>
  <c r="AK69" i="16"/>
  <c r="AK66" i="16"/>
  <c r="AK58" i="16"/>
  <c r="AK68" i="16"/>
  <c r="AK64" i="16"/>
  <c r="AK67" i="16"/>
  <c r="AK73" i="16"/>
  <c r="AK62" i="16"/>
  <c r="AK65" i="16"/>
  <c r="AK59" i="16"/>
  <c r="AK52" i="16"/>
  <c r="AK56" i="16"/>
  <c r="AK60" i="16"/>
  <c r="AK50" i="16"/>
  <c r="AK61" i="16"/>
  <c r="AK53" i="16"/>
  <c r="AK71" i="16"/>
  <c r="AK57" i="16"/>
  <c r="AK48" i="16"/>
  <c r="AK51" i="16"/>
  <c r="AK77" i="16"/>
  <c r="AK46" i="16"/>
  <c r="AK38" i="16"/>
  <c r="AK55" i="16"/>
  <c r="AK43" i="16"/>
  <c r="AK31" i="16"/>
  <c r="AK44" i="16"/>
  <c r="AK34" i="16"/>
  <c r="AK54" i="16"/>
  <c r="AK42" i="16"/>
  <c r="AK37" i="16"/>
  <c r="AK47" i="16"/>
  <c r="AK41" i="16"/>
  <c r="AK40" i="16"/>
  <c r="AK35" i="16"/>
  <c r="AK27" i="16"/>
  <c r="AK49" i="16"/>
  <c r="AK39" i="16"/>
  <c r="AK45" i="16"/>
  <c r="AK32" i="16"/>
  <c r="AK24" i="16"/>
  <c r="AK19" i="16"/>
  <c r="AK29" i="16"/>
  <c r="AK22" i="16"/>
  <c r="AK17" i="16"/>
  <c r="AK28" i="16"/>
  <c r="AK20" i="16"/>
  <c r="AK33" i="16"/>
  <c r="AK23" i="16"/>
  <c r="AK36" i="16"/>
  <c r="AK26" i="16"/>
  <c r="AK18" i="16"/>
  <c r="AK21" i="16"/>
  <c r="AK13" i="16"/>
  <c r="AK30" i="16"/>
  <c r="AK12" i="16"/>
  <c r="AK11" i="16"/>
  <c r="AK15" i="16"/>
  <c r="AK16" i="16"/>
  <c r="AK10" i="16"/>
  <c r="AK25" i="16"/>
  <c r="AK14" i="16"/>
  <c r="AK9" i="16"/>
  <c r="AL7" i="16"/>
  <c r="AK200" i="16"/>
  <c r="AK100" i="16" l="1"/>
  <c r="B48" i="24"/>
  <c r="A49" i="24"/>
  <c r="E48" i="24"/>
  <c r="H48" i="24"/>
  <c r="AL95" i="16"/>
  <c r="AL87" i="16"/>
  <c r="AL79" i="16"/>
  <c r="AL98" i="16"/>
  <c r="AL93" i="16"/>
  <c r="AL85" i="16"/>
  <c r="AL77" i="16"/>
  <c r="AL88" i="16"/>
  <c r="AL73" i="16"/>
  <c r="AL92" i="16"/>
  <c r="AL82" i="16"/>
  <c r="AL91" i="16"/>
  <c r="AL84" i="16"/>
  <c r="AL94" i="16"/>
  <c r="AL90" i="16"/>
  <c r="AL86" i="16"/>
  <c r="AL78" i="16"/>
  <c r="AL80" i="16"/>
  <c r="AL75" i="16"/>
  <c r="AL97" i="16"/>
  <c r="AL81" i="16"/>
  <c r="AL63" i="16"/>
  <c r="AL69" i="16"/>
  <c r="AL66" i="16"/>
  <c r="AL83" i="16"/>
  <c r="AL76" i="16"/>
  <c r="AL68" i="16"/>
  <c r="AL61" i="16"/>
  <c r="AL96" i="16"/>
  <c r="AL89" i="16"/>
  <c r="AL64" i="16"/>
  <c r="AL56" i="16"/>
  <c r="AL74" i="16"/>
  <c r="AL67" i="16"/>
  <c r="AL59" i="16"/>
  <c r="AL72" i="16"/>
  <c r="AL70" i="16"/>
  <c r="AL60" i="16"/>
  <c r="AL47" i="16"/>
  <c r="AL50" i="16"/>
  <c r="AL53" i="16"/>
  <c r="AL45" i="16"/>
  <c r="AL71" i="16"/>
  <c r="AL57" i="16"/>
  <c r="AL48" i="16"/>
  <c r="AL62" i="16"/>
  <c r="AL51" i="16"/>
  <c r="AL46" i="16"/>
  <c r="AL54" i="16"/>
  <c r="AL65" i="16"/>
  <c r="AL52" i="16"/>
  <c r="AL44" i="16"/>
  <c r="AL34" i="16"/>
  <c r="AL42" i="16"/>
  <c r="AL37" i="16"/>
  <c r="AL41" i="16"/>
  <c r="AL40" i="16"/>
  <c r="AL35" i="16"/>
  <c r="AL49" i="16"/>
  <c r="AL39" i="16"/>
  <c r="AL38" i="16"/>
  <c r="AL43" i="16"/>
  <c r="AL31" i="16"/>
  <c r="AL58" i="16"/>
  <c r="AL55" i="16"/>
  <c r="AL29" i="16"/>
  <c r="AL22" i="16"/>
  <c r="AL28" i="16"/>
  <c r="AL20" i="16"/>
  <c r="AL33" i="16"/>
  <c r="AL27" i="16"/>
  <c r="AL23" i="16"/>
  <c r="AL36" i="16"/>
  <c r="AL26" i="16"/>
  <c r="AL21" i="16"/>
  <c r="AL25" i="16"/>
  <c r="AL32" i="16"/>
  <c r="AL24" i="16"/>
  <c r="AL19" i="16"/>
  <c r="AL17" i="16"/>
  <c r="AL9" i="16"/>
  <c r="AL15" i="16"/>
  <c r="AL16" i="16"/>
  <c r="AL10" i="16"/>
  <c r="AL14" i="16"/>
  <c r="AL30" i="16"/>
  <c r="AL18" i="16"/>
  <c r="AL12" i="16"/>
  <c r="AL13" i="16"/>
  <c r="AL11" i="16"/>
  <c r="AM7" i="16"/>
  <c r="AL200" i="16"/>
  <c r="AM95" i="16" l="1"/>
  <c r="AM87" i="16"/>
  <c r="AM98" i="16"/>
  <c r="AM90" i="16"/>
  <c r="AM82" i="16"/>
  <c r="AM93" i="16"/>
  <c r="AM85" i="16"/>
  <c r="AM96" i="16"/>
  <c r="AM88" i="16"/>
  <c r="AM92" i="16"/>
  <c r="AM91" i="16"/>
  <c r="AM84" i="16"/>
  <c r="AM94" i="16"/>
  <c r="AM83" i="16"/>
  <c r="AM77" i="16"/>
  <c r="AM76" i="16"/>
  <c r="AM86" i="16"/>
  <c r="AM80" i="16"/>
  <c r="AM79" i="16"/>
  <c r="AM75" i="16"/>
  <c r="AM73" i="16"/>
  <c r="AM63" i="16"/>
  <c r="AM69" i="16"/>
  <c r="AM66" i="16"/>
  <c r="AM58" i="16"/>
  <c r="AM97" i="16"/>
  <c r="AM68" i="16"/>
  <c r="AM61" i="16"/>
  <c r="AM78" i="16"/>
  <c r="AM89" i="16"/>
  <c r="AM64" i="16"/>
  <c r="AM74" i="16"/>
  <c r="AM67" i="16"/>
  <c r="AM72" i="16"/>
  <c r="AM81" i="16"/>
  <c r="AM71" i="16"/>
  <c r="AM65" i="16"/>
  <c r="AM57" i="16"/>
  <c r="AM47" i="16"/>
  <c r="AM56" i="16"/>
  <c r="AM60" i="16"/>
  <c r="AM53" i="16"/>
  <c r="AM62" i="16"/>
  <c r="AM51" i="16"/>
  <c r="AM54" i="16"/>
  <c r="AM49" i="16"/>
  <c r="AM41" i="16"/>
  <c r="AM59" i="16"/>
  <c r="AM34" i="16"/>
  <c r="AM26" i="16"/>
  <c r="AM44" i="16"/>
  <c r="AM42" i="16"/>
  <c r="AM70" i="16"/>
  <c r="AM37" i="16"/>
  <c r="AM52" i="16"/>
  <c r="AM40" i="16"/>
  <c r="AM35" i="16"/>
  <c r="AM30" i="16"/>
  <c r="AM39" i="16"/>
  <c r="AM33" i="16"/>
  <c r="AM50" i="16"/>
  <c r="AM45" i="16"/>
  <c r="AM48" i="16"/>
  <c r="AM38" i="16"/>
  <c r="AM36" i="16"/>
  <c r="AM55" i="16"/>
  <c r="AM43" i="16"/>
  <c r="AM29" i="16"/>
  <c r="AM22" i="16"/>
  <c r="AM28" i="16"/>
  <c r="AM20" i="16"/>
  <c r="AM12" i="16"/>
  <c r="AM27" i="16"/>
  <c r="AM23" i="16"/>
  <c r="AM46" i="16"/>
  <c r="AM21" i="16"/>
  <c r="AM25" i="16"/>
  <c r="AM16" i="16"/>
  <c r="AM9" i="16"/>
  <c r="AM24" i="16"/>
  <c r="AM11" i="16"/>
  <c r="AM31" i="16"/>
  <c r="AM15" i="16"/>
  <c r="AM19" i="16"/>
  <c r="AM10" i="16"/>
  <c r="AM14" i="16"/>
  <c r="AM18" i="16"/>
  <c r="AM13" i="16"/>
  <c r="AM32" i="16"/>
  <c r="AM17" i="16"/>
  <c r="AM200" i="16"/>
  <c r="AN7" i="16"/>
  <c r="AL100" i="16"/>
  <c r="A50" i="24"/>
  <c r="H49" i="24"/>
  <c r="E49" i="24"/>
  <c r="B49" i="24"/>
  <c r="AM100" i="16" l="1"/>
  <c r="A51" i="24"/>
  <c r="B50" i="24"/>
  <c r="H50" i="24"/>
  <c r="E50" i="24"/>
  <c r="AN98" i="16"/>
  <c r="AN90" i="16"/>
  <c r="AN82" i="16"/>
  <c r="AN96" i="16"/>
  <c r="AN88" i="16"/>
  <c r="AN80" i="16"/>
  <c r="AN92" i="16"/>
  <c r="AN91" i="16"/>
  <c r="AN84" i="16"/>
  <c r="AN95" i="16"/>
  <c r="AN94" i="16"/>
  <c r="AN87" i="16"/>
  <c r="AN83" i="16"/>
  <c r="AN77" i="16"/>
  <c r="AN76" i="16"/>
  <c r="AN86" i="16"/>
  <c r="AN78" i="16"/>
  <c r="AN79" i="16"/>
  <c r="AN75" i="16"/>
  <c r="AN93" i="16"/>
  <c r="AN89" i="16"/>
  <c r="AN70" i="16"/>
  <c r="AN69" i="16"/>
  <c r="AN66" i="16"/>
  <c r="AN58" i="16"/>
  <c r="AN97" i="16"/>
  <c r="AN68" i="16"/>
  <c r="AN64" i="16"/>
  <c r="AN74" i="16"/>
  <c r="AN67" i="16"/>
  <c r="AN59" i="16"/>
  <c r="AN85" i="16"/>
  <c r="AN72" i="16"/>
  <c r="AN62" i="16"/>
  <c r="AN81" i="16"/>
  <c r="AN73" i="16"/>
  <c r="AN71" i="16"/>
  <c r="AN65" i="16"/>
  <c r="AN63" i="16"/>
  <c r="AN55" i="16"/>
  <c r="AN56" i="16"/>
  <c r="AN50" i="16"/>
  <c r="AN60" i="16"/>
  <c r="AN53" i="16"/>
  <c r="AN61" i="16"/>
  <c r="AN48" i="16"/>
  <c r="AN40" i="16"/>
  <c r="AN57" i="16"/>
  <c r="AN51" i="16"/>
  <c r="AN46" i="16"/>
  <c r="AN54" i="16"/>
  <c r="AN49" i="16"/>
  <c r="AN47" i="16"/>
  <c r="AN44" i="16"/>
  <c r="AN42" i="16"/>
  <c r="AN37" i="16"/>
  <c r="AN41" i="16"/>
  <c r="AN52" i="16"/>
  <c r="AN35" i="16"/>
  <c r="AN39" i="16"/>
  <c r="AN33" i="16"/>
  <c r="AN45" i="16"/>
  <c r="AN38" i="16"/>
  <c r="AN36" i="16"/>
  <c r="AN43" i="16"/>
  <c r="AN34" i="16"/>
  <c r="AN28" i="16"/>
  <c r="AN20" i="16"/>
  <c r="AN27" i="16"/>
  <c r="AN23" i="16"/>
  <c r="AN18" i="16"/>
  <c r="AN26" i="16"/>
  <c r="AN21" i="16"/>
  <c r="AN25" i="16"/>
  <c r="AN29" i="16"/>
  <c r="AN22" i="16"/>
  <c r="AN24" i="16"/>
  <c r="AN11" i="16"/>
  <c r="AN31" i="16"/>
  <c r="AN15" i="16"/>
  <c r="AN19" i="16"/>
  <c r="AN10" i="16"/>
  <c r="AN16" i="16"/>
  <c r="AN14" i="16"/>
  <c r="AN30" i="16"/>
  <c r="AN13" i="16"/>
  <c r="AN12" i="16"/>
  <c r="AN32" i="16"/>
  <c r="AN9" i="16"/>
  <c r="AN17" i="16"/>
  <c r="AN200" i="16"/>
  <c r="AO7" i="16"/>
  <c r="AO98" i="16" l="1"/>
  <c r="AO90" i="16"/>
  <c r="AO93" i="16"/>
  <c r="AO85" i="16"/>
  <c r="AO77" i="16"/>
  <c r="AO96" i="16"/>
  <c r="AO88" i="16"/>
  <c r="AO91" i="16"/>
  <c r="AO83" i="16"/>
  <c r="AO84" i="16"/>
  <c r="AO82" i="16"/>
  <c r="AO95" i="16"/>
  <c r="AO94" i="16"/>
  <c r="AO87" i="16"/>
  <c r="AO86" i="16"/>
  <c r="AO78" i="16"/>
  <c r="AO89" i="16"/>
  <c r="AO70" i="16"/>
  <c r="AO97" i="16"/>
  <c r="AO81" i="16"/>
  <c r="AO92" i="16"/>
  <c r="AO69" i="16"/>
  <c r="AO66" i="16"/>
  <c r="AO68" i="16"/>
  <c r="AO61" i="16"/>
  <c r="AO75" i="16"/>
  <c r="AO76" i="16"/>
  <c r="AO64" i="16"/>
  <c r="AO56" i="16"/>
  <c r="AO80" i="16"/>
  <c r="AO74" i="16"/>
  <c r="AO67" i="16"/>
  <c r="AO72" i="16"/>
  <c r="AO73" i="16"/>
  <c r="AO71" i="16"/>
  <c r="AO65" i="16"/>
  <c r="AO60" i="16"/>
  <c r="AO79" i="16"/>
  <c r="AO50" i="16"/>
  <c r="AO63" i="16"/>
  <c r="AO53" i="16"/>
  <c r="AO57" i="16"/>
  <c r="AO51" i="16"/>
  <c r="AO62" i="16"/>
  <c r="AO46" i="16"/>
  <c r="AO54" i="16"/>
  <c r="AO55" i="16"/>
  <c r="AO52" i="16"/>
  <c r="AO44" i="16"/>
  <c r="AO58" i="16"/>
  <c r="AO37" i="16"/>
  <c r="AO29" i="16"/>
  <c r="AO41" i="16"/>
  <c r="AO47" i="16"/>
  <c r="AO40" i="16"/>
  <c r="AO49" i="16"/>
  <c r="AO39" i="16"/>
  <c r="AO33" i="16"/>
  <c r="AO25" i="16"/>
  <c r="AO45" i="16"/>
  <c r="AO38" i="16"/>
  <c r="AO36" i="16"/>
  <c r="AO48" i="16"/>
  <c r="AO59" i="16"/>
  <c r="AO43" i="16"/>
  <c r="AO42" i="16"/>
  <c r="AO17" i="16"/>
  <c r="AO35" i="16"/>
  <c r="AO28" i="16"/>
  <c r="AO20" i="16"/>
  <c r="AO27" i="16"/>
  <c r="AO23" i="16"/>
  <c r="AO15" i="16"/>
  <c r="AO26" i="16"/>
  <c r="AO21" i="16"/>
  <c r="AO16" i="16"/>
  <c r="AO34" i="16"/>
  <c r="AO32" i="16"/>
  <c r="AO31" i="16"/>
  <c r="AO30" i="16"/>
  <c r="AO24" i="16"/>
  <c r="AO19" i="16"/>
  <c r="AO11" i="16"/>
  <c r="AO10" i="16"/>
  <c r="AO14" i="16"/>
  <c r="AO18" i="16"/>
  <c r="AO13" i="16"/>
  <c r="AO22" i="16"/>
  <c r="AO9" i="16"/>
  <c r="AO12" i="16"/>
  <c r="AO200" i="16"/>
  <c r="AP7" i="16"/>
  <c r="AN100" i="16"/>
  <c r="E51" i="24"/>
  <c r="A52" i="24"/>
  <c r="B51" i="24"/>
  <c r="H51" i="24"/>
  <c r="B52" i="24" l="1"/>
  <c r="E52" i="24"/>
  <c r="A53" i="24"/>
  <c r="H52" i="24"/>
  <c r="AO100" i="16"/>
  <c r="AP98" i="16"/>
  <c r="AP93" i="16"/>
  <c r="AP85" i="16"/>
  <c r="AP77" i="16"/>
  <c r="AP91" i="16"/>
  <c r="AP83" i="16"/>
  <c r="AP84" i="16"/>
  <c r="AP95" i="16"/>
  <c r="AP94" i="16"/>
  <c r="AP87" i="16"/>
  <c r="AP86" i="16"/>
  <c r="AP90" i="16"/>
  <c r="AP80" i="16"/>
  <c r="AP79" i="16"/>
  <c r="AP89" i="16"/>
  <c r="AP97" i="16"/>
  <c r="AP81" i="16"/>
  <c r="AP73" i="16"/>
  <c r="AP88" i="16"/>
  <c r="AP82" i="16"/>
  <c r="AP68" i="16"/>
  <c r="AP61" i="16"/>
  <c r="AP75" i="16"/>
  <c r="AP76" i="16"/>
  <c r="AP64" i="16"/>
  <c r="AP78" i="16"/>
  <c r="AP74" i="16"/>
  <c r="AP67" i="16"/>
  <c r="AP59" i="16"/>
  <c r="AP96" i="16"/>
  <c r="AP72" i="16"/>
  <c r="AP62" i="16"/>
  <c r="AP92" i="16"/>
  <c r="AP71" i="16"/>
  <c r="AP65" i="16"/>
  <c r="AP69" i="16"/>
  <c r="AP66" i="16"/>
  <c r="AP58" i="16"/>
  <c r="AP56" i="16"/>
  <c r="AP63" i="16"/>
  <c r="AP60" i="16"/>
  <c r="AP53" i="16"/>
  <c r="AP45" i="16"/>
  <c r="AP57" i="16"/>
  <c r="AP51" i="16"/>
  <c r="AP43" i="16"/>
  <c r="AP46" i="16"/>
  <c r="AP54" i="16"/>
  <c r="AP49" i="16"/>
  <c r="AP55" i="16"/>
  <c r="AP52" i="16"/>
  <c r="AP44" i="16"/>
  <c r="AP70" i="16"/>
  <c r="AP50" i="16"/>
  <c r="AP41" i="16"/>
  <c r="AP47" i="16"/>
  <c r="AP35" i="16"/>
  <c r="AP40" i="16"/>
  <c r="AP39" i="16"/>
  <c r="AP33" i="16"/>
  <c r="AP38" i="16"/>
  <c r="AP36" i="16"/>
  <c r="AP48" i="16"/>
  <c r="AP37" i="16"/>
  <c r="AP28" i="16"/>
  <c r="AP20" i="16"/>
  <c r="AP42" i="16"/>
  <c r="AP27" i="16"/>
  <c r="AP23" i="16"/>
  <c r="AP26" i="16"/>
  <c r="AP21" i="16"/>
  <c r="AP25" i="16"/>
  <c r="AP34" i="16"/>
  <c r="AP32" i="16"/>
  <c r="AP31" i="16"/>
  <c r="AP30" i="16"/>
  <c r="AP24" i="16"/>
  <c r="AP17" i="16"/>
  <c r="AP29" i="16"/>
  <c r="AP15" i="16"/>
  <c r="AP10" i="16"/>
  <c r="AP19" i="16"/>
  <c r="AP16" i="16"/>
  <c r="AP14" i="16"/>
  <c r="AP18" i="16"/>
  <c r="AP13" i="16"/>
  <c r="AP12" i="16"/>
  <c r="AP9" i="16"/>
  <c r="AP22" i="16"/>
  <c r="AP11" i="16"/>
  <c r="AQ7" i="16"/>
  <c r="AP200" i="16"/>
  <c r="AP100" i="16" l="1"/>
  <c r="AQ93" i="16"/>
  <c r="AQ85" i="16"/>
  <c r="AQ96" i="16"/>
  <c r="AQ88" i="16"/>
  <c r="AQ80" i="16"/>
  <c r="AQ91" i="16"/>
  <c r="AQ94" i="16"/>
  <c r="AQ86" i="16"/>
  <c r="AQ82" i="16"/>
  <c r="AQ95" i="16"/>
  <c r="AQ87" i="16"/>
  <c r="AQ76" i="16"/>
  <c r="AQ98" i="16"/>
  <c r="AQ83" i="16"/>
  <c r="AQ90" i="16"/>
  <c r="AQ79" i="16"/>
  <c r="AQ75" i="16"/>
  <c r="AQ89" i="16"/>
  <c r="AQ97" i="16"/>
  <c r="AQ81" i="16"/>
  <c r="AQ73" i="16"/>
  <c r="AQ84" i="16"/>
  <c r="AQ68" i="16"/>
  <c r="AQ64" i="16"/>
  <c r="AQ78" i="16"/>
  <c r="AQ74" i="16"/>
  <c r="AQ67" i="16"/>
  <c r="AQ59" i="16"/>
  <c r="AQ72" i="16"/>
  <c r="AQ92" i="16"/>
  <c r="AQ71" i="16"/>
  <c r="AQ65" i="16"/>
  <c r="AQ77" i="16"/>
  <c r="AQ70" i="16"/>
  <c r="AQ63" i="16"/>
  <c r="AQ55" i="16"/>
  <c r="AQ60" i="16"/>
  <c r="AQ53" i="16"/>
  <c r="AQ45" i="16"/>
  <c r="AQ57" i="16"/>
  <c r="AQ69" i="16"/>
  <c r="AQ61" i="16"/>
  <c r="AQ51" i="16"/>
  <c r="AQ62" i="16"/>
  <c r="AQ54" i="16"/>
  <c r="AQ66" i="16"/>
  <c r="AQ49" i="16"/>
  <c r="AQ52" i="16"/>
  <c r="AQ58" i="16"/>
  <c r="AQ47" i="16"/>
  <c r="AQ39" i="16"/>
  <c r="AQ56" i="16"/>
  <c r="AQ41" i="16"/>
  <c r="AQ32" i="16"/>
  <c r="AQ24" i="16"/>
  <c r="AQ35" i="16"/>
  <c r="AQ40" i="16"/>
  <c r="AQ38" i="16"/>
  <c r="AQ36" i="16"/>
  <c r="AQ28" i="16"/>
  <c r="AQ48" i="16"/>
  <c r="AQ50" i="16"/>
  <c r="AQ43" i="16"/>
  <c r="AQ34" i="16"/>
  <c r="AQ46" i="16"/>
  <c r="AQ42" i="16"/>
  <c r="AQ44" i="16"/>
  <c r="AQ20" i="16"/>
  <c r="AQ27" i="16"/>
  <c r="AQ23" i="16"/>
  <c r="AQ37" i="16"/>
  <c r="AQ18" i="16"/>
  <c r="AQ10" i="16"/>
  <c r="AQ33" i="16"/>
  <c r="AQ26" i="16"/>
  <c r="AQ21" i="16"/>
  <c r="AQ25" i="16"/>
  <c r="AQ31" i="16"/>
  <c r="AQ30" i="16"/>
  <c r="AQ19" i="16"/>
  <c r="AQ22" i="16"/>
  <c r="AQ14" i="16"/>
  <c r="AQ29" i="16"/>
  <c r="AQ15" i="16"/>
  <c r="AQ16" i="16"/>
  <c r="AQ13" i="16"/>
  <c r="AQ12" i="16"/>
  <c r="AQ9" i="16"/>
  <c r="AQ17" i="16"/>
  <c r="AQ11" i="16"/>
  <c r="AR7" i="16"/>
  <c r="AQ200" i="16"/>
  <c r="B53" i="24"/>
  <c r="H53" i="24"/>
  <c r="E53" i="24"/>
  <c r="A54" i="24"/>
  <c r="AR96" i="16" l="1"/>
  <c r="AR88" i="16"/>
  <c r="AR80" i="16"/>
  <c r="AR94" i="16"/>
  <c r="AR86" i="16"/>
  <c r="AR78" i="16"/>
  <c r="AR95" i="16"/>
  <c r="AR74" i="16"/>
  <c r="AR91" i="16"/>
  <c r="AR87" i="16"/>
  <c r="AR98" i="16"/>
  <c r="AR83" i="16"/>
  <c r="AR90" i="16"/>
  <c r="AR89" i="16"/>
  <c r="AR97" i="16"/>
  <c r="AR93" i="16"/>
  <c r="AR73" i="16"/>
  <c r="AR92" i="16"/>
  <c r="AR85" i="16"/>
  <c r="AR68" i="16"/>
  <c r="AR82" i="16"/>
  <c r="AR75" i="16"/>
  <c r="AR64" i="16"/>
  <c r="AR76" i="16"/>
  <c r="AR67" i="16"/>
  <c r="AR72" i="16"/>
  <c r="AR62" i="16"/>
  <c r="AR71" i="16"/>
  <c r="AR65" i="16"/>
  <c r="AR57" i="16"/>
  <c r="AR81" i="16"/>
  <c r="AR60" i="16"/>
  <c r="AR77" i="16"/>
  <c r="AR70" i="16"/>
  <c r="AR63" i="16"/>
  <c r="AR79" i="16"/>
  <c r="AR84" i="16"/>
  <c r="AR61" i="16"/>
  <c r="AR48" i="16"/>
  <c r="AR69" i="16"/>
  <c r="AR51" i="16"/>
  <c r="AR46" i="16"/>
  <c r="AR38" i="16"/>
  <c r="AR54" i="16"/>
  <c r="AR66" i="16"/>
  <c r="AR49" i="16"/>
  <c r="AR52" i="16"/>
  <c r="AR55" i="16"/>
  <c r="AR58" i="16"/>
  <c r="AR47" i="16"/>
  <c r="AR59" i="16"/>
  <c r="AR53" i="16"/>
  <c r="AR45" i="16"/>
  <c r="AR35" i="16"/>
  <c r="AR40" i="16"/>
  <c r="AR39" i="16"/>
  <c r="AR36" i="16"/>
  <c r="AR56" i="16"/>
  <c r="AR50" i="16"/>
  <c r="AR43" i="16"/>
  <c r="AR34" i="16"/>
  <c r="AR42" i="16"/>
  <c r="AR37" i="16"/>
  <c r="AR41" i="16"/>
  <c r="AR32" i="16"/>
  <c r="AR27" i="16"/>
  <c r="AR23" i="16"/>
  <c r="AR33" i="16"/>
  <c r="AR26" i="16"/>
  <c r="AR21" i="16"/>
  <c r="AR25" i="16"/>
  <c r="AR31" i="16"/>
  <c r="AR30" i="16"/>
  <c r="AR24" i="16"/>
  <c r="AR22" i="16"/>
  <c r="AR29" i="16"/>
  <c r="AR28" i="16"/>
  <c r="AR20" i="16"/>
  <c r="AR44" i="16"/>
  <c r="AR15" i="16"/>
  <c r="AR10" i="16"/>
  <c r="AR19" i="16"/>
  <c r="AR16" i="16"/>
  <c r="AR14" i="16"/>
  <c r="AR13" i="16"/>
  <c r="AR18" i="16"/>
  <c r="AR12" i="16"/>
  <c r="AR9" i="16"/>
  <c r="AR17" i="16"/>
  <c r="AR11" i="16"/>
  <c r="AR200" i="16"/>
  <c r="AS7" i="16"/>
  <c r="AQ100" i="16"/>
  <c r="E54" i="24"/>
  <c r="H54" i="24"/>
  <c r="B54" i="24"/>
  <c r="A55" i="24"/>
  <c r="AS96" i="16" l="1"/>
  <c r="AS88" i="16"/>
  <c r="AS91" i="16"/>
  <c r="AS83" i="16"/>
  <c r="AS75" i="16"/>
  <c r="AS94" i="16"/>
  <c r="AS86" i="16"/>
  <c r="AS97" i="16"/>
  <c r="AS89" i="16"/>
  <c r="AS81" i="16"/>
  <c r="AS87" i="16"/>
  <c r="AS98" i="16"/>
  <c r="AS78" i="16"/>
  <c r="AS77" i="16"/>
  <c r="AS90" i="16"/>
  <c r="AS80" i="16"/>
  <c r="AS93" i="16"/>
  <c r="AS92" i="16"/>
  <c r="AS85" i="16"/>
  <c r="AS68" i="16"/>
  <c r="AS95" i="16"/>
  <c r="AS74" i="16"/>
  <c r="AS64" i="16"/>
  <c r="AS76" i="16"/>
  <c r="AS67" i="16"/>
  <c r="AS59" i="16"/>
  <c r="AS72" i="16"/>
  <c r="AS62" i="16"/>
  <c r="AS71" i="16"/>
  <c r="AS65" i="16"/>
  <c r="AS73" i="16"/>
  <c r="AS70" i="16"/>
  <c r="AS79" i="16"/>
  <c r="AS84" i="16"/>
  <c r="AS69" i="16"/>
  <c r="AS66" i="16"/>
  <c r="AS58" i="16"/>
  <c r="AS82" i="16"/>
  <c r="AS63" i="16"/>
  <c r="AS48" i="16"/>
  <c r="AS57" i="16"/>
  <c r="AS61" i="16"/>
  <c r="AS54" i="16"/>
  <c r="AS49" i="16"/>
  <c r="AS52" i="16"/>
  <c r="AS55" i="16"/>
  <c r="AS50" i="16"/>
  <c r="AS42" i="16"/>
  <c r="AS60" i="16"/>
  <c r="AS35" i="16"/>
  <c r="AS27" i="16"/>
  <c r="AS40" i="16"/>
  <c r="AS47" i="16"/>
  <c r="AS39" i="16"/>
  <c r="AS36" i="16"/>
  <c r="AS56" i="16"/>
  <c r="AS38" i="16"/>
  <c r="AS45" i="16"/>
  <c r="AS31" i="16"/>
  <c r="AS43" i="16"/>
  <c r="AS53" i="16"/>
  <c r="AS34" i="16"/>
  <c r="AS46" i="16"/>
  <c r="AS37" i="16"/>
  <c r="AS44" i="16"/>
  <c r="AS51" i="16"/>
  <c r="AS23" i="16"/>
  <c r="AS33" i="16"/>
  <c r="AS26" i="16"/>
  <c r="AS21" i="16"/>
  <c r="AS13" i="16"/>
  <c r="AS41" i="16"/>
  <c r="AS25" i="16"/>
  <c r="AS30" i="16"/>
  <c r="AS24" i="16"/>
  <c r="AS32" i="16"/>
  <c r="AS22" i="16"/>
  <c r="AS29" i="16"/>
  <c r="AS17" i="16"/>
  <c r="AS15" i="16"/>
  <c r="AS19" i="16"/>
  <c r="AS16" i="16"/>
  <c r="AS14" i="16"/>
  <c r="AS28" i="16"/>
  <c r="AS18" i="16"/>
  <c r="AS12" i="16"/>
  <c r="AS9" i="16"/>
  <c r="AS11" i="16"/>
  <c r="AS20" i="16"/>
  <c r="AS10" i="16"/>
  <c r="AS200" i="16"/>
  <c r="AT7" i="16"/>
  <c r="AR100" i="16"/>
  <c r="A56" i="24"/>
  <c r="B55" i="24"/>
  <c r="H55" i="24"/>
  <c r="E55" i="24"/>
  <c r="H56" i="24" l="1"/>
  <c r="B56" i="24"/>
  <c r="E56" i="24"/>
  <c r="A57" i="24"/>
  <c r="AT91" i="16"/>
  <c r="AT83" i="16"/>
  <c r="AT97" i="16"/>
  <c r="AT89" i="16"/>
  <c r="AT81" i="16"/>
  <c r="AT87" i="16"/>
  <c r="AT98" i="16"/>
  <c r="AT94" i="16"/>
  <c r="AT90" i="16"/>
  <c r="AT79" i="16"/>
  <c r="AT86" i="16"/>
  <c r="AT80" i="16"/>
  <c r="AT93" i="16"/>
  <c r="AT92" i="16"/>
  <c r="AT85" i="16"/>
  <c r="AT96" i="16"/>
  <c r="AT84" i="16"/>
  <c r="AT71" i="16"/>
  <c r="AT76" i="16"/>
  <c r="AT75" i="16"/>
  <c r="AT67" i="16"/>
  <c r="AT59" i="16"/>
  <c r="AT78" i="16"/>
  <c r="AT74" i="16"/>
  <c r="AT72" i="16"/>
  <c r="AT65" i="16"/>
  <c r="AT60" i="16"/>
  <c r="AT73" i="16"/>
  <c r="AT70" i="16"/>
  <c r="AT63" i="16"/>
  <c r="AT77" i="16"/>
  <c r="AT95" i="16"/>
  <c r="AT88" i="16"/>
  <c r="AT69" i="16"/>
  <c r="AT66" i="16"/>
  <c r="AT68" i="16"/>
  <c r="AT64" i="16"/>
  <c r="AT56" i="16"/>
  <c r="AT57" i="16"/>
  <c r="AT51" i="16"/>
  <c r="AT61" i="16"/>
  <c r="AT82" i="16"/>
  <c r="AT54" i="16"/>
  <c r="AT62" i="16"/>
  <c r="AT49" i="16"/>
  <c r="AT41" i="16"/>
  <c r="AT52" i="16"/>
  <c r="AT44" i="16"/>
  <c r="AT55" i="16"/>
  <c r="AT47" i="16"/>
  <c r="AT58" i="16"/>
  <c r="AT50" i="16"/>
  <c r="AT48" i="16"/>
  <c r="AT40" i="16"/>
  <c r="AT39" i="16"/>
  <c r="AT36" i="16"/>
  <c r="AT38" i="16"/>
  <c r="AT45" i="16"/>
  <c r="AT43" i="16"/>
  <c r="AT53" i="16"/>
  <c r="AT34" i="16"/>
  <c r="AT46" i="16"/>
  <c r="AT42" i="16"/>
  <c r="AT37" i="16"/>
  <c r="AT35" i="16"/>
  <c r="AT27" i="16"/>
  <c r="AT33" i="16"/>
  <c r="AT26" i="16"/>
  <c r="AT21" i="16"/>
  <c r="AT25" i="16"/>
  <c r="AT30" i="16"/>
  <c r="AT19" i="16"/>
  <c r="AT31" i="16"/>
  <c r="AT24" i="16"/>
  <c r="AT32" i="16"/>
  <c r="AT22" i="16"/>
  <c r="AT29" i="16"/>
  <c r="AT23" i="16"/>
  <c r="AT15" i="16"/>
  <c r="AT10" i="16"/>
  <c r="AT16" i="16"/>
  <c r="AT14" i="16"/>
  <c r="AT28" i="16"/>
  <c r="AT18" i="16"/>
  <c r="AT13" i="16"/>
  <c r="AT12" i="16"/>
  <c r="AT9" i="16"/>
  <c r="AT17" i="16"/>
  <c r="AT11" i="16"/>
  <c r="AT20" i="16"/>
  <c r="AU7" i="16"/>
  <c r="AT200" i="16"/>
  <c r="AS100" i="16"/>
  <c r="AT100" i="16" l="1"/>
  <c r="AU91" i="16"/>
  <c r="AU83" i="16"/>
  <c r="AU94" i="16"/>
  <c r="AU86" i="16"/>
  <c r="AU78" i="16"/>
  <c r="AU97" i="16"/>
  <c r="AU89" i="16"/>
  <c r="AU92" i="16"/>
  <c r="AU84" i="16"/>
  <c r="AU76" i="16"/>
  <c r="AU98" i="16"/>
  <c r="AU90" i="16"/>
  <c r="AU80" i="16"/>
  <c r="AU93" i="16"/>
  <c r="AU73" i="16"/>
  <c r="AU81" i="16"/>
  <c r="AU85" i="16"/>
  <c r="AU96" i="16"/>
  <c r="AU71" i="16"/>
  <c r="AU82" i="16"/>
  <c r="AU87" i="16"/>
  <c r="AU67" i="16"/>
  <c r="AU74" i="16"/>
  <c r="AU72" i="16"/>
  <c r="AU62" i="16"/>
  <c r="AU65" i="16"/>
  <c r="AU57" i="16"/>
  <c r="AU70" i="16"/>
  <c r="AU77" i="16"/>
  <c r="AU95" i="16"/>
  <c r="AU88" i="16"/>
  <c r="AU79" i="16"/>
  <c r="AU69" i="16"/>
  <c r="AU66" i="16"/>
  <c r="AU61" i="16"/>
  <c r="AU75" i="16"/>
  <c r="AU51" i="16"/>
  <c r="AU54" i="16"/>
  <c r="AU49" i="16"/>
  <c r="AU64" i="16"/>
  <c r="AU52" i="16"/>
  <c r="AU55" i="16"/>
  <c r="AU47" i="16"/>
  <c r="AU58" i="16"/>
  <c r="AU68" i="16"/>
  <c r="AU50" i="16"/>
  <c r="AU59" i="16"/>
  <c r="AU56" i="16"/>
  <c r="AU53" i="16"/>
  <c r="AU45" i="16"/>
  <c r="AU63" i="16"/>
  <c r="AU30" i="16"/>
  <c r="AU39" i="16"/>
  <c r="AU36" i="16"/>
  <c r="AU38" i="16"/>
  <c r="AU43" i="16"/>
  <c r="AU48" i="16"/>
  <c r="AU34" i="16"/>
  <c r="AU26" i="16"/>
  <c r="AU60" i="16"/>
  <c r="AU46" i="16"/>
  <c r="AU42" i="16"/>
  <c r="AU37" i="16"/>
  <c r="AU44" i="16"/>
  <c r="AU41" i="16"/>
  <c r="AU40" i="16"/>
  <c r="AU35" i="16"/>
  <c r="AU18" i="16"/>
  <c r="AU33" i="16"/>
  <c r="AU21" i="16"/>
  <c r="AU25" i="16"/>
  <c r="AU16" i="16"/>
  <c r="AU19" i="16"/>
  <c r="AU31" i="16"/>
  <c r="AU24" i="16"/>
  <c r="AU32" i="16"/>
  <c r="AU22" i="16"/>
  <c r="AU29" i="16"/>
  <c r="AU17" i="16"/>
  <c r="AU28" i="16"/>
  <c r="AU20" i="16"/>
  <c r="AU12" i="16"/>
  <c r="AU27" i="16"/>
  <c r="AU10" i="16"/>
  <c r="AU13" i="16"/>
  <c r="AU23" i="16"/>
  <c r="AU9" i="16"/>
  <c r="AU11" i="16"/>
  <c r="AU14" i="16"/>
  <c r="AU15" i="16"/>
  <c r="AV7" i="16"/>
  <c r="AU200" i="16"/>
  <c r="A58" i="24"/>
  <c r="H57" i="24"/>
  <c r="E57" i="24"/>
  <c r="B57" i="24"/>
  <c r="AV94" i="16" l="1"/>
  <c r="AV86" i="16"/>
  <c r="AV78" i="16"/>
  <c r="AV92" i="16"/>
  <c r="AV84" i="16"/>
  <c r="AV76" i="16"/>
  <c r="AV98" i="16"/>
  <c r="AV91" i="16"/>
  <c r="AV90" i="16"/>
  <c r="AV83" i="16"/>
  <c r="AV80" i="16"/>
  <c r="AV93" i="16"/>
  <c r="AV89" i="16"/>
  <c r="AV81" i="16"/>
  <c r="AV97" i="16"/>
  <c r="AV85" i="16"/>
  <c r="AV96" i="16"/>
  <c r="AV82" i="16"/>
  <c r="AV95" i="16"/>
  <c r="AV88" i="16"/>
  <c r="AV74" i="16"/>
  <c r="AV72" i="16"/>
  <c r="AV62" i="16"/>
  <c r="AV65" i="16"/>
  <c r="AV71" i="16"/>
  <c r="AV60" i="16"/>
  <c r="AV73" i="16"/>
  <c r="AV70" i="16"/>
  <c r="AV63" i="16"/>
  <c r="AV55" i="16"/>
  <c r="AV77" i="16"/>
  <c r="AV79" i="16"/>
  <c r="AV69" i="16"/>
  <c r="AV66" i="16"/>
  <c r="AV87" i="16"/>
  <c r="AV67" i="16"/>
  <c r="AV59" i="16"/>
  <c r="AV57" i="16"/>
  <c r="AV61" i="16"/>
  <c r="AV46" i="16"/>
  <c r="AV75" i="16"/>
  <c r="AV54" i="16"/>
  <c r="AV49" i="16"/>
  <c r="AV64" i="16"/>
  <c r="AV52" i="16"/>
  <c r="AV44" i="16"/>
  <c r="AV47" i="16"/>
  <c r="AV58" i="16"/>
  <c r="AV68" i="16"/>
  <c r="AV50" i="16"/>
  <c r="AV56" i="16"/>
  <c r="AV53" i="16"/>
  <c r="AV45" i="16"/>
  <c r="AV51" i="16"/>
  <c r="AV39" i="16"/>
  <c r="AV33" i="16"/>
  <c r="AV36" i="16"/>
  <c r="AV38" i="16"/>
  <c r="AV43" i="16"/>
  <c r="AV48" i="16"/>
  <c r="AV34" i="16"/>
  <c r="AV42" i="16"/>
  <c r="AV37" i="16"/>
  <c r="AV41" i="16"/>
  <c r="AV26" i="16"/>
  <c r="AV21" i="16"/>
  <c r="AV25" i="16"/>
  <c r="AV31" i="16"/>
  <c r="AV30" i="16"/>
  <c r="AV24" i="16"/>
  <c r="AV32" i="16"/>
  <c r="AV22" i="16"/>
  <c r="AV29" i="16"/>
  <c r="AV40" i="16"/>
  <c r="AV28" i="16"/>
  <c r="AV35" i="16"/>
  <c r="AV18" i="16"/>
  <c r="AV16" i="16"/>
  <c r="AV14" i="16"/>
  <c r="AV19" i="16"/>
  <c r="AV13" i="16"/>
  <c r="AV23" i="16"/>
  <c r="AV12" i="16"/>
  <c r="AV9" i="16"/>
  <c r="AV11" i="16"/>
  <c r="AV17" i="16"/>
  <c r="AV27" i="16"/>
  <c r="AV15" i="16"/>
  <c r="AV10" i="16"/>
  <c r="AV20" i="16"/>
  <c r="AV200" i="16"/>
  <c r="AW7" i="16"/>
  <c r="B58" i="24"/>
  <c r="H58" i="24"/>
  <c r="E58" i="24"/>
  <c r="A59" i="24"/>
  <c r="AU100" i="16"/>
  <c r="B59" i="24" l="1"/>
  <c r="A60" i="24"/>
  <c r="E59" i="24"/>
  <c r="H59" i="24"/>
  <c r="AW94" i="16"/>
  <c r="AW86" i="16"/>
  <c r="AW97" i="16"/>
  <c r="AW89" i="16"/>
  <c r="AW81" i="16"/>
  <c r="AW92" i="16"/>
  <c r="AW84" i="16"/>
  <c r="AW95" i="16"/>
  <c r="AW87" i="16"/>
  <c r="AW98" i="16"/>
  <c r="AW77" i="16"/>
  <c r="AW90" i="16"/>
  <c r="AW83" i="16"/>
  <c r="AW80" i="16"/>
  <c r="AW93" i="16"/>
  <c r="AW85" i="16"/>
  <c r="AW96" i="16"/>
  <c r="AW82" i="16"/>
  <c r="AW88" i="16"/>
  <c r="AW74" i="16"/>
  <c r="AW91" i="16"/>
  <c r="AW76" i="16"/>
  <c r="AW72" i="16"/>
  <c r="AW78" i="16"/>
  <c r="AW65" i="16"/>
  <c r="AW71" i="16"/>
  <c r="AW60" i="16"/>
  <c r="AW73" i="16"/>
  <c r="AW70" i="16"/>
  <c r="AW63" i="16"/>
  <c r="AW79" i="16"/>
  <c r="AW69" i="16"/>
  <c r="AW66" i="16"/>
  <c r="AW68" i="16"/>
  <c r="AW64" i="16"/>
  <c r="AW56" i="16"/>
  <c r="AW67" i="16"/>
  <c r="AW61" i="16"/>
  <c r="AW46" i="16"/>
  <c r="AW75" i="16"/>
  <c r="AW54" i="16"/>
  <c r="AW62" i="16"/>
  <c r="AW52" i="16"/>
  <c r="AW55" i="16"/>
  <c r="AW58" i="16"/>
  <c r="AW50" i="16"/>
  <c r="AW53" i="16"/>
  <c r="AW59" i="16"/>
  <c r="AW48" i="16"/>
  <c r="AW40" i="16"/>
  <c r="AW57" i="16"/>
  <c r="AW39" i="16"/>
  <c r="AW33" i="16"/>
  <c r="AW25" i="16"/>
  <c r="AW47" i="16"/>
  <c r="AW36" i="16"/>
  <c r="AW38" i="16"/>
  <c r="AW43" i="16"/>
  <c r="AW49" i="16"/>
  <c r="AW45" i="16"/>
  <c r="AW34" i="16"/>
  <c r="AW42" i="16"/>
  <c r="AW37" i="16"/>
  <c r="AW29" i="16"/>
  <c r="AW44" i="16"/>
  <c r="AW41" i="16"/>
  <c r="AW35" i="16"/>
  <c r="AW26" i="16"/>
  <c r="AW21" i="16"/>
  <c r="AW51" i="16"/>
  <c r="AW19" i="16"/>
  <c r="AW11" i="16"/>
  <c r="AW31" i="16"/>
  <c r="AW30" i="16"/>
  <c r="AW24" i="16"/>
  <c r="AW32" i="16"/>
  <c r="AW22" i="16"/>
  <c r="AW28" i="16"/>
  <c r="AW20" i="16"/>
  <c r="AW23" i="16"/>
  <c r="AW15" i="16"/>
  <c r="AW16" i="16"/>
  <c r="AW14" i="16"/>
  <c r="AW13" i="16"/>
  <c r="AW18" i="16"/>
  <c r="AW12" i="16"/>
  <c r="AW9" i="16"/>
  <c r="AW17" i="16"/>
  <c r="AW27" i="16"/>
  <c r="AW10" i="16"/>
  <c r="AW200" i="16"/>
  <c r="AX7" i="16"/>
  <c r="AV100" i="16"/>
  <c r="AX97" i="16" l="1"/>
  <c r="AX89" i="16"/>
  <c r="AX81" i="16"/>
  <c r="AX95" i="16"/>
  <c r="AX87" i="16"/>
  <c r="AX79" i="16"/>
  <c r="AX98" i="16"/>
  <c r="AX90" i="16"/>
  <c r="AX94" i="16"/>
  <c r="AX83" i="16"/>
  <c r="AX80" i="16"/>
  <c r="AX93" i="16"/>
  <c r="AX86" i="16"/>
  <c r="AX85" i="16"/>
  <c r="AX96" i="16"/>
  <c r="AX92" i="16"/>
  <c r="AX88" i="16"/>
  <c r="AX74" i="16"/>
  <c r="AX84" i="16"/>
  <c r="AX69" i="16"/>
  <c r="AX77" i="16"/>
  <c r="AX78" i="16"/>
  <c r="AX65" i="16"/>
  <c r="AX71" i="16"/>
  <c r="AX73" i="16"/>
  <c r="AX70" i="16"/>
  <c r="AX63" i="16"/>
  <c r="AX66" i="16"/>
  <c r="AX58" i="16"/>
  <c r="AX61" i="16"/>
  <c r="AX68" i="16"/>
  <c r="AX64" i="16"/>
  <c r="AX75" i="16"/>
  <c r="AX91" i="16"/>
  <c r="AX82" i="16"/>
  <c r="AX76" i="16"/>
  <c r="AX72" i="16"/>
  <c r="AX62" i="16"/>
  <c r="AX54" i="16"/>
  <c r="AX49" i="16"/>
  <c r="AX52" i="16"/>
  <c r="AX55" i="16"/>
  <c r="AX47" i="16"/>
  <c r="AX39" i="16"/>
  <c r="AX50" i="16"/>
  <c r="AX53" i="16"/>
  <c r="AX59" i="16"/>
  <c r="AX56" i="16"/>
  <c r="AX48" i="16"/>
  <c r="AX60" i="16"/>
  <c r="AX67" i="16"/>
  <c r="AX46" i="16"/>
  <c r="AX36" i="16"/>
  <c r="AX57" i="16"/>
  <c r="AX38" i="16"/>
  <c r="AX43" i="16"/>
  <c r="AX45" i="16"/>
  <c r="AX34" i="16"/>
  <c r="AX42" i="16"/>
  <c r="AX37" i="16"/>
  <c r="AX44" i="16"/>
  <c r="AX41" i="16"/>
  <c r="AX35" i="16"/>
  <c r="AX51" i="16"/>
  <c r="AX40" i="16"/>
  <c r="AX33" i="16"/>
  <c r="AX25" i="16"/>
  <c r="AX31" i="16"/>
  <c r="AX30" i="16"/>
  <c r="AX24" i="16"/>
  <c r="AX32" i="16"/>
  <c r="AX22" i="16"/>
  <c r="AX29" i="16"/>
  <c r="AX17" i="16"/>
  <c r="AX28" i="16"/>
  <c r="AX20" i="16"/>
  <c r="AX23" i="16"/>
  <c r="AX27" i="16"/>
  <c r="AX26" i="16"/>
  <c r="AX21" i="16"/>
  <c r="AX19" i="16"/>
  <c r="AX18" i="16"/>
  <c r="AX12" i="16"/>
  <c r="AX9" i="16"/>
  <c r="AX11" i="16"/>
  <c r="AX16" i="16"/>
  <c r="AX13" i="16"/>
  <c r="AX14" i="16"/>
  <c r="AX10" i="16"/>
  <c r="AX15" i="16"/>
  <c r="AX200" i="16"/>
  <c r="AY7" i="16"/>
  <c r="AW100" i="16"/>
  <c r="H60" i="24"/>
  <c r="B60" i="24"/>
  <c r="E60" i="24"/>
  <c r="A61" i="24"/>
  <c r="A62" i="24" l="1"/>
  <c r="E61" i="24"/>
  <c r="B61" i="24"/>
  <c r="H61" i="24"/>
  <c r="AY97" i="16"/>
  <c r="AY89" i="16"/>
  <c r="AY92" i="16"/>
  <c r="AY84" i="16"/>
  <c r="AY76" i="16"/>
  <c r="AY95" i="16"/>
  <c r="AY87" i="16"/>
  <c r="AY98" i="16"/>
  <c r="AY90" i="16"/>
  <c r="AY82" i="16"/>
  <c r="AY79" i="16"/>
  <c r="AY78" i="16"/>
  <c r="AY75" i="16"/>
  <c r="AY94" i="16"/>
  <c r="AY93" i="16"/>
  <c r="AY86" i="16"/>
  <c r="AY85" i="16"/>
  <c r="AY81" i="16"/>
  <c r="AY96" i="16"/>
  <c r="AY88" i="16"/>
  <c r="AY69" i="16"/>
  <c r="AY65" i="16"/>
  <c r="AY74" i="16"/>
  <c r="AY71" i="16"/>
  <c r="AY60" i="16"/>
  <c r="AY83" i="16"/>
  <c r="AY80" i="16"/>
  <c r="AY73" i="16"/>
  <c r="AY70" i="16"/>
  <c r="AY63" i="16"/>
  <c r="AY55" i="16"/>
  <c r="AY66" i="16"/>
  <c r="AY77" i="16"/>
  <c r="AY68" i="16"/>
  <c r="AY64" i="16"/>
  <c r="AY91" i="16"/>
  <c r="AY67" i="16"/>
  <c r="AY59" i="16"/>
  <c r="AY72" i="16"/>
  <c r="AY54" i="16"/>
  <c r="AY49" i="16"/>
  <c r="AY62" i="16"/>
  <c r="AY58" i="16"/>
  <c r="AY50" i="16"/>
  <c r="AY53" i="16"/>
  <c r="AY56" i="16"/>
  <c r="AY51" i="16"/>
  <c r="AY43" i="16"/>
  <c r="AY61" i="16"/>
  <c r="AY47" i="16"/>
  <c r="AY36" i="16"/>
  <c r="AY28" i="16"/>
  <c r="AY57" i="16"/>
  <c r="AY38" i="16"/>
  <c r="AY52" i="16"/>
  <c r="AY45" i="16"/>
  <c r="AY48" i="16"/>
  <c r="AY42" i="16"/>
  <c r="AY37" i="16"/>
  <c r="AY32" i="16"/>
  <c r="AY24" i="16"/>
  <c r="AY46" i="16"/>
  <c r="AY44" i="16"/>
  <c r="AY41" i="16"/>
  <c r="AY35" i="16"/>
  <c r="AY40" i="16"/>
  <c r="AY39" i="16"/>
  <c r="AY33" i="16"/>
  <c r="AY16" i="16"/>
  <c r="AY25" i="16"/>
  <c r="AY31" i="16"/>
  <c r="AY30" i="16"/>
  <c r="AY22" i="16"/>
  <c r="AY14" i="16"/>
  <c r="AY29" i="16"/>
  <c r="AY34" i="16"/>
  <c r="AY23" i="16"/>
  <c r="AY27" i="16"/>
  <c r="AY18" i="16"/>
  <c r="AY19" i="16"/>
  <c r="AY13" i="16"/>
  <c r="AY26" i="16"/>
  <c r="AY12" i="16"/>
  <c r="AY9" i="16"/>
  <c r="AY21" i="16"/>
  <c r="AY11" i="16"/>
  <c r="AY17" i="16"/>
  <c r="AY20" i="16"/>
  <c r="AY15" i="16"/>
  <c r="AY10" i="16"/>
  <c r="AY200" i="16"/>
  <c r="AZ7" i="16"/>
  <c r="AX100" i="16"/>
  <c r="AZ97" i="16" l="1"/>
  <c r="AZ92" i="16"/>
  <c r="AZ84" i="16"/>
  <c r="AZ76" i="16"/>
  <c r="AZ98" i="16"/>
  <c r="AZ90" i="16"/>
  <c r="AZ82" i="16"/>
  <c r="AZ94" i="16"/>
  <c r="AZ83" i="16"/>
  <c r="AZ80" i="16"/>
  <c r="AZ93" i="16"/>
  <c r="AZ86" i="16"/>
  <c r="AZ85" i="16"/>
  <c r="AZ81" i="16"/>
  <c r="AZ96" i="16"/>
  <c r="AZ89" i="16"/>
  <c r="AZ88" i="16"/>
  <c r="AZ95" i="16"/>
  <c r="AZ91" i="16"/>
  <c r="AZ72" i="16"/>
  <c r="AZ79" i="16"/>
  <c r="AZ78" i="16"/>
  <c r="AZ75" i="16"/>
  <c r="AZ74" i="16"/>
  <c r="AZ71" i="16"/>
  <c r="AZ60" i="16"/>
  <c r="AZ73" i="16"/>
  <c r="AZ70" i="16"/>
  <c r="AZ63" i="16"/>
  <c r="AZ66" i="16"/>
  <c r="AZ58" i="16"/>
  <c r="AZ77" i="16"/>
  <c r="AZ69" i="16"/>
  <c r="AZ61" i="16"/>
  <c r="AZ68" i="16"/>
  <c r="AZ64" i="16"/>
  <c r="AZ67" i="16"/>
  <c r="AZ65" i="16"/>
  <c r="AZ57" i="16"/>
  <c r="AZ52" i="16"/>
  <c r="AZ87" i="16"/>
  <c r="AZ62" i="16"/>
  <c r="AZ55" i="16"/>
  <c r="AZ50" i="16"/>
  <c r="AZ42" i="16"/>
  <c r="AZ53" i="16"/>
  <c r="AZ45" i="16"/>
  <c r="AZ56" i="16"/>
  <c r="AZ59" i="16"/>
  <c r="AZ48" i="16"/>
  <c r="AZ51" i="16"/>
  <c r="AZ54" i="16"/>
  <c r="AZ49" i="16"/>
  <c r="AZ38" i="16"/>
  <c r="AZ43" i="16"/>
  <c r="AZ34" i="16"/>
  <c r="AZ37" i="16"/>
  <c r="AZ32" i="16"/>
  <c r="AZ46" i="16"/>
  <c r="AZ44" i="16"/>
  <c r="AZ41" i="16"/>
  <c r="AZ35" i="16"/>
  <c r="AZ40" i="16"/>
  <c r="AZ47" i="16"/>
  <c r="AZ36" i="16"/>
  <c r="AZ25" i="16"/>
  <c r="AZ19" i="16"/>
  <c r="AZ31" i="16"/>
  <c r="AZ30" i="16"/>
  <c r="AZ24" i="16"/>
  <c r="AZ22" i="16"/>
  <c r="AZ29" i="16"/>
  <c r="AZ20" i="16"/>
  <c r="AZ28" i="16"/>
  <c r="AZ23" i="16"/>
  <c r="AZ27" i="16"/>
  <c r="AZ39" i="16"/>
  <c r="AZ33" i="16"/>
  <c r="AZ13" i="16"/>
  <c r="AZ26" i="16"/>
  <c r="AZ18" i="16"/>
  <c r="AZ12" i="16"/>
  <c r="AZ9" i="16"/>
  <c r="AZ21" i="16"/>
  <c r="AZ11" i="16"/>
  <c r="AZ17" i="16"/>
  <c r="AZ15" i="16"/>
  <c r="AZ10" i="16"/>
  <c r="AZ16" i="16"/>
  <c r="AZ14" i="16"/>
  <c r="AZ200" i="16"/>
  <c r="BA7" i="16"/>
  <c r="AY100" i="16"/>
  <c r="E62" i="24"/>
  <c r="B62" i="24"/>
  <c r="H62" i="24"/>
  <c r="A63" i="24"/>
  <c r="BA92" i="16" l="1"/>
  <c r="BA84" i="16"/>
  <c r="BA95" i="16"/>
  <c r="BA87" i="16"/>
  <c r="BA79" i="16"/>
  <c r="BA98" i="16"/>
  <c r="BA90" i="16"/>
  <c r="BA93" i="16"/>
  <c r="BA85" i="16"/>
  <c r="BA86" i="16"/>
  <c r="BA81" i="16"/>
  <c r="BA96" i="16"/>
  <c r="BA89" i="16"/>
  <c r="BA97" i="16"/>
  <c r="BA88" i="16"/>
  <c r="BA74" i="16"/>
  <c r="BA82" i="16"/>
  <c r="BA91" i="16"/>
  <c r="BA72" i="16"/>
  <c r="BA77" i="16"/>
  <c r="BA94" i="16"/>
  <c r="BA83" i="16"/>
  <c r="BA80" i="16"/>
  <c r="BA71" i="16"/>
  <c r="BA73" i="16"/>
  <c r="BA70" i="16"/>
  <c r="BA63" i="16"/>
  <c r="BA66" i="16"/>
  <c r="BA58" i="16"/>
  <c r="BA69" i="16"/>
  <c r="BA68" i="16"/>
  <c r="BA64" i="16"/>
  <c r="BA67" i="16"/>
  <c r="BA75" i="16"/>
  <c r="BA62" i="16"/>
  <c r="BA54" i="16"/>
  <c r="BA78" i="16"/>
  <c r="BA52" i="16"/>
  <c r="BA55" i="16"/>
  <c r="BA50" i="16"/>
  <c r="BA53" i="16"/>
  <c r="BA56" i="16"/>
  <c r="BA59" i="16"/>
  <c r="BA48" i="16"/>
  <c r="BA51" i="16"/>
  <c r="BA60" i="16"/>
  <c r="BA57" i="16"/>
  <c r="BA46" i="16"/>
  <c r="BA38" i="16"/>
  <c r="BA76" i="16"/>
  <c r="BA31" i="16"/>
  <c r="BA43" i="16"/>
  <c r="BA34" i="16"/>
  <c r="BA45" i="16"/>
  <c r="BA65" i="16"/>
  <c r="BA37" i="16"/>
  <c r="BA49" i="16"/>
  <c r="BA42" i="16"/>
  <c r="BA44" i="16"/>
  <c r="BA41" i="16"/>
  <c r="BA61" i="16"/>
  <c r="BA35" i="16"/>
  <c r="BA27" i="16"/>
  <c r="BA40" i="16"/>
  <c r="BA39" i="16"/>
  <c r="BA19" i="16"/>
  <c r="BA30" i="16"/>
  <c r="BA24" i="16"/>
  <c r="BA22" i="16"/>
  <c r="BA32" i="16"/>
  <c r="BA29" i="16"/>
  <c r="BA17" i="16"/>
  <c r="BA20" i="16"/>
  <c r="BA47" i="16"/>
  <c r="BA36" i="16"/>
  <c r="BA28" i="16"/>
  <c r="BA23" i="16"/>
  <c r="BA18" i="16"/>
  <c r="BA26" i="16"/>
  <c r="BA21" i="16"/>
  <c r="BA13" i="16"/>
  <c r="BA25" i="16"/>
  <c r="BA11" i="16"/>
  <c r="BA33" i="16"/>
  <c r="BA15" i="16"/>
  <c r="BA10" i="16"/>
  <c r="BA14" i="16"/>
  <c r="BA9" i="16"/>
  <c r="BA16" i="16"/>
  <c r="BA12" i="16"/>
  <c r="BB7" i="16"/>
  <c r="BA200" i="16"/>
  <c r="AZ100" i="16"/>
  <c r="A64" i="24"/>
  <c r="E63" i="24"/>
  <c r="H63" i="24"/>
  <c r="B63" i="24"/>
  <c r="H64" i="24" l="1"/>
  <c r="A65" i="24"/>
  <c r="B64" i="24"/>
  <c r="E64" i="24"/>
  <c r="BB95" i="16"/>
  <c r="BB87" i="16"/>
  <c r="BB79" i="16"/>
  <c r="BB98" i="16"/>
  <c r="BB93" i="16"/>
  <c r="BB85" i="16"/>
  <c r="BB77" i="16"/>
  <c r="BB86" i="16"/>
  <c r="BB73" i="16"/>
  <c r="BB81" i="16"/>
  <c r="BB96" i="16"/>
  <c r="BB89" i="16"/>
  <c r="BB97" i="16"/>
  <c r="BB88" i="16"/>
  <c r="BB82" i="16"/>
  <c r="BB92" i="16"/>
  <c r="BB91" i="16"/>
  <c r="BB84" i="16"/>
  <c r="BB76" i="16"/>
  <c r="BB67" i="16"/>
  <c r="BB90" i="16"/>
  <c r="BB70" i="16"/>
  <c r="BB63" i="16"/>
  <c r="BB83" i="16"/>
  <c r="BB80" i="16"/>
  <c r="BB66" i="16"/>
  <c r="BB69" i="16"/>
  <c r="BB61" i="16"/>
  <c r="BB68" i="16"/>
  <c r="BB64" i="16"/>
  <c r="BB56" i="16"/>
  <c r="BB59" i="16"/>
  <c r="BB75" i="16"/>
  <c r="BB94" i="16"/>
  <c r="BB74" i="16"/>
  <c r="BB71" i="16"/>
  <c r="BB60" i="16"/>
  <c r="BB62" i="16"/>
  <c r="BB47" i="16"/>
  <c r="BB55" i="16"/>
  <c r="BB50" i="16"/>
  <c r="BB58" i="16"/>
  <c r="BB53" i="16"/>
  <c r="BB45" i="16"/>
  <c r="BB48" i="16"/>
  <c r="BB78" i="16"/>
  <c r="BB51" i="16"/>
  <c r="BB57" i="16"/>
  <c r="BB46" i="16"/>
  <c r="BB65" i="16"/>
  <c r="BB72" i="16"/>
  <c r="BB52" i="16"/>
  <c r="BB44" i="16"/>
  <c r="BB43" i="16"/>
  <c r="BB34" i="16"/>
  <c r="BB54" i="16"/>
  <c r="BB37" i="16"/>
  <c r="BB49" i="16"/>
  <c r="BB42" i="16"/>
  <c r="BB41" i="16"/>
  <c r="BB35" i="16"/>
  <c r="BB40" i="16"/>
  <c r="BB39" i="16"/>
  <c r="BB38" i="16"/>
  <c r="BB31" i="16"/>
  <c r="BB30" i="16"/>
  <c r="BB24" i="16"/>
  <c r="BB22" i="16"/>
  <c r="BB32" i="16"/>
  <c r="BB29" i="16"/>
  <c r="BB20" i="16"/>
  <c r="BB36" i="16"/>
  <c r="BB28" i="16"/>
  <c r="BB23" i="16"/>
  <c r="BB27" i="16"/>
  <c r="BB26" i="16"/>
  <c r="BB21" i="16"/>
  <c r="BB19" i="16"/>
  <c r="BB12" i="16"/>
  <c r="BB9" i="16"/>
  <c r="BB18" i="16"/>
  <c r="BB11" i="16"/>
  <c r="BB17" i="16"/>
  <c r="BB33" i="16"/>
  <c r="BB25" i="16"/>
  <c r="BB15" i="16"/>
  <c r="BB10" i="16"/>
  <c r="BB16" i="16"/>
  <c r="BB14" i="16"/>
  <c r="BB13" i="16"/>
  <c r="BB200" i="16"/>
  <c r="BC7" i="16"/>
  <c r="BA100" i="16"/>
  <c r="BC95" i="16" l="1"/>
  <c r="BC87" i="16"/>
  <c r="BC98" i="16"/>
  <c r="BC90" i="16"/>
  <c r="BC82" i="16"/>
  <c r="BC93" i="16"/>
  <c r="BC85" i="16"/>
  <c r="BC96" i="16"/>
  <c r="BC88" i="16"/>
  <c r="BC81" i="16"/>
  <c r="BC89" i="16"/>
  <c r="BC97" i="16"/>
  <c r="BC92" i="16"/>
  <c r="BC91" i="16"/>
  <c r="BC84" i="16"/>
  <c r="BC77" i="16"/>
  <c r="BC76" i="16"/>
  <c r="BC67" i="16"/>
  <c r="BC78" i="16"/>
  <c r="BC75" i="16"/>
  <c r="BC86" i="16"/>
  <c r="BC73" i="16"/>
  <c r="BC70" i="16"/>
  <c r="BC63" i="16"/>
  <c r="BC83" i="16"/>
  <c r="BC80" i="16"/>
  <c r="BC66" i="16"/>
  <c r="BC58" i="16"/>
  <c r="BC69" i="16"/>
  <c r="BC61" i="16"/>
  <c r="BC68" i="16"/>
  <c r="BC64" i="16"/>
  <c r="BC79" i="16"/>
  <c r="BC72" i="16"/>
  <c r="BC65" i="16"/>
  <c r="BC57" i="16"/>
  <c r="BC94" i="16"/>
  <c r="BC62" i="16"/>
  <c r="BC47" i="16"/>
  <c r="BC55" i="16"/>
  <c r="BC53" i="16"/>
  <c r="BC74" i="16"/>
  <c r="BC71" i="16"/>
  <c r="BC56" i="16"/>
  <c r="BC59" i="16"/>
  <c r="BC51" i="16"/>
  <c r="BC60" i="16"/>
  <c r="BC49" i="16"/>
  <c r="BC41" i="16"/>
  <c r="BC43" i="16"/>
  <c r="BC34" i="16"/>
  <c r="BC26" i="16"/>
  <c r="BC54" i="16"/>
  <c r="BC52" i="16"/>
  <c r="BC45" i="16"/>
  <c r="BC37" i="16"/>
  <c r="BC42" i="16"/>
  <c r="BC48" i="16"/>
  <c r="BC44" i="16"/>
  <c r="BC35" i="16"/>
  <c r="BC46" i="16"/>
  <c r="BC50" i="16"/>
  <c r="BC40" i="16"/>
  <c r="BC30" i="16"/>
  <c r="BC33" i="16"/>
  <c r="BC39" i="16"/>
  <c r="BC36" i="16"/>
  <c r="BC24" i="16"/>
  <c r="BC22" i="16"/>
  <c r="BC31" i="16"/>
  <c r="BC32" i="16"/>
  <c r="BC29" i="16"/>
  <c r="BC20" i="16"/>
  <c r="BC12" i="16"/>
  <c r="BC28" i="16"/>
  <c r="BC23" i="16"/>
  <c r="BC27" i="16"/>
  <c r="BC21" i="16"/>
  <c r="BC16" i="16"/>
  <c r="BC38" i="16"/>
  <c r="BC9" i="16"/>
  <c r="BC18" i="16"/>
  <c r="BC11" i="16"/>
  <c r="BC17" i="16"/>
  <c r="BC25" i="16"/>
  <c r="BC15" i="16"/>
  <c r="BC10" i="16"/>
  <c r="BC14" i="16"/>
  <c r="BC19" i="16"/>
  <c r="BC13" i="16"/>
  <c r="BC200" i="16"/>
  <c r="BD7" i="16"/>
  <c r="BB100" i="16"/>
  <c r="H65" i="24"/>
  <c r="B65" i="24"/>
  <c r="A66" i="24"/>
  <c r="E65" i="24"/>
  <c r="BC100" i="16" l="1"/>
  <c r="H66" i="24"/>
  <c r="E66" i="24"/>
  <c r="B66" i="24"/>
  <c r="A67" i="24"/>
  <c r="BD98" i="16"/>
  <c r="BD90" i="16"/>
  <c r="BD82" i="16"/>
  <c r="BD96" i="16"/>
  <c r="BD88" i="16"/>
  <c r="BD80" i="16"/>
  <c r="BD93" i="16"/>
  <c r="BD89" i="16"/>
  <c r="BD85" i="16"/>
  <c r="BD97" i="16"/>
  <c r="BD92" i="16"/>
  <c r="BD91" i="16"/>
  <c r="BD84" i="16"/>
  <c r="BD95" i="16"/>
  <c r="BD77" i="16"/>
  <c r="BD76" i="16"/>
  <c r="BD78" i="16"/>
  <c r="BD75" i="16"/>
  <c r="BD94" i="16"/>
  <c r="BD87" i="16"/>
  <c r="BD83" i="16"/>
  <c r="BD70" i="16"/>
  <c r="BD73" i="16"/>
  <c r="BD66" i="16"/>
  <c r="BD58" i="16"/>
  <c r="BD86" i="16"/>
  <c r="BD69" i="16"/>
  <c r="BD68" i="16"/>
  <c r="BD64" i="16"/>
  <c r="BD79" i="16"/>
  <c r="BD59" i="16"/>
  <c r="BD81" i="16"/>
  <c r="BD67" i="16"/>
  <c r="BD62" i="16"/>
  <c r="BD72" i="16"/>
  <c r="BD65" i="16"/>
  <c r="BD63" i="16"/>
  <c r="BD55" i="16"/>
  <c r="BD50" i="16"/>
  <c r="BD53" i="16"/>
  <c r="BD74" i="16"/>
  <c r="BD71" i="16"/>
  <c r="BD56" i="16"/>
  <c r="BD48" i="16"/>
  <c r="BD40" i="16"/>
  <c r="BD51" i="16"/>
  <c r="BD46" i="16"/>
  <c r="BD60" i="16"/>
  <c r="BD57" i="16"/>
  <c r="BD49" i="16"/>
  <c r="BD54" i="16"/>
  <c r="BD61" i="16"/>
  <c r="BD47" i="16"/>
  <c r="BD52" i="16"/>
  <c r="BD45" i="16"/>
  <c r="BD37" i="16"/>
  <c r="BD42" i="16"/>
  <c r="BD44" i="16"/>
  <c r="BD41" i="16"/>
  <c r="BD35" i="16"/>
  <c r="BD33" i="16"/>
  <c r="BD39" i="16"/>
  <c r="BD36" i="16"/>
  <c r="BD38" i="16"/>
  <c r="BD43" i="16"/>
  <c r="BD34" i="16"/>
  <c r="BD31" i="16"/>
  <c r="BD32" i="16"/>
  <c r="BD29" i="16"/>
  <c r="BD20" i="16"/>
  <c r="BD28" i="16"/>
  <c r="BD23" i="16"/>
  <c r="BD27" i="16"/>
  <c r="BD18" i="16"/>
  <c r="BD21" i="16"/>
  <c r="BD26" i="16"/>
  <c r="BD25" i="16"/>
  <c r="BD30" i="16"/>
  <c r="BD24" i="16"/>
  <c r="BD22" i="16"/>
  <c r="BD12" i="16"/>
  <c r="BD17" i="16"/>
  <c r="BD15" i="16"/>
  <c r="BD10" i="16"/>
  <c r="BD14" i="16"/>
  <c r="BD16" i="16"/>
  <c r="BD9" i="16"/>
  <c r="BD11" i="16"/>
  <c r="BD19" i="16"/>
  <c r="BD13" i="16"/>
  <c r="BD200" i="16"/>
  <c r="BE7" i="16"/>
  <c r="BD100" i="16" l="1"/>
  <c r="B67" i="24"/>
  <c r="H67" i="24"/>
  <c r="A68" i="24"/>
  <c r="E67" i="24"/>
  <c r="BE98" i="16"/>
  <c r="BE90" i="16"/>
  <c r="BE93" i="16"/>
  <c r="BE85" i="16"/>
  <c r="BE77" i="16"/>
  <c r="BE96" i="16"/>
  <c r="BE88" i="16"/>
  <c r="BE91" i="16"/>
  <c r="BE83" i="16"/>
  <c r="BE81" i="16"/>
  <c r="BE89" i="16"/>
  <c r="BE97" i="16"/>
  <c r="BE92" i="16"/>
  <c r="BE82" i="16"/>
  <c r="BE84" i="16"/>
  <c r="BE95" i="16"/>
  <c r="BE78" i="16"/>
  <c r="BE75" i="16"/>
  <c r="BE94" i="16"/>
  <c r="BE87" i="16"/>
  <c r="BE70" i="16"/>
  <c r="BE80" i="16"/>
  <c r="BE79" i="16"/>
  <c r="BE73" i="16"/>
  <c r="BE66" i="16"/>
  <c r="BE86" i="16"/>
  <c r="BE69" i="16"/>
  <c r="BE61" i="16"/>
  <c r="BE68" i="16"/>
  <c r="BE64" i="16"/>
  <c r="BE56" i="16"/>
  <c r="BE67" i="16"/>
  <c r="BE72" i="16"/>
  <c r="BE65" i="16"/>
  <c r="BE74" i="16"/>
  <c r="BE71" i="16"/>
  <c r="BE60" i="16"/>
  <c r="BE55" i="16"/>
  <c r="BE50" i="16"/>
  <c r="BE53" i="16"/>
  <c r="BE58" i="16"/>
  <c r="BE59" i="16"/>
  <c r="BE51" i="16"/>
  <c r="BE46" i="16"/>
  <c r="BE57" i="16"/>
  <c r="BE54" i="16"/>
  <c r="BE52" i="16"/>
  <c r="BE44" i="16"/>
  <c r="BE76" i="16"/>
  <c r="BE62" i="16"/>
  <c r="BE45" i="16"/>
  <c r="BE37" i="16"/>
  <c r="BE29" i="16"/>
  <c r="BE42" i="16"/>
  <c r="BE49" i="16"/>
  <c r="BE48" i="16"/>
  <c r="BE41" i="16"/>
  <c r="BE63" i="16"/>
  <c r="BE40" i="16"/>
  <c r="BE33" i="16"/>
  <c r="BE25" i="16"/>
  <c r="BE39" i="16"/>
  <c r="BE36" i="16"/>
  <c r="BE38" i="16"/>
  <c r="BE47" i="16"/>
  <c r="BE32" i="16"/>
  <c r="BE17" i="16"/>
  <c r="BE20" i="16"/>
  <c r="BE28" i="16"/>
  <c r="BE23" i="16"/>
  <c r="BE15" i="16"/>
  <c r="BE27" i="16"/>
  <c r="BE21" i="16"/>
  <c r="BE34" i="16"/>
  <c r="BE26" i="16"/>
  <c r="BE16" i="16"/>
  <c r="BE19" i="16"/>
  <c r="BE11" i="16"/>
  <c r="BE43" i="16"/>
  <c r="BE31" i="16"/>
  <c r="BE18" i="16"/>
  <c r="BE35" i="16"/>
  <c r="BE10" i="16"/>
  <c r="BE30" i="16"/>
  <c r="BE14" i="16"/>
  <c r="BE13" i="16"/>
  <c r="BE24" i="16"/>
  <c r="BE9" i="16"/>
  <c r="BE22" i="16"/>
  <c r="BE12" i="16"/>
  <c r="BE200" i="16"/>
  <c r="BF7" i="16"/>
  <c r="BE100" i="16" l="1"/>
  <c r="H68" i="24"/>
  <c r="A69" i="24"/>
  <c r="B68" i="24"/>
  <c r="E68" i="24"/>
  <c r="BF98" i="16"/>
  <c r="F98" i="16" s="1"/>
  <c r="BF93" i="16"/>
  <c r="F93" i="16" s="1"/>
  <c r="BF85" i="16"/>
  <c r="F85" i="16" s="1"/>
  <c r="A85" i="16" s="1"/>
  <c r="BF77" i="16"/>
  <c r="F77" i="16" s="1"/>
  <c r="BF91" i="16"/>
  <c r="F91" i="16" s="1"/>
  <c r="BF83" i="16"/>
  <c r="F83" i="16" s="1"/>
  <c r="BF89" i="16"/>
  <c r="F89" i="16" s="1"/>
  <c r="A89" i="16" s="1"/>
  <c r="BF97" i="16"/>
  <c r="F97" i="16" s="1"/>
  <c r="BF96" i="16"/>
  <c r="F96" i="16" s="1"/>
  <c r="A96" i="16" s="1"/>
  <c r="BF92" i="16"/>
  <c r="F92" i="16" s="1"/>
  <c r="A92" i="16" s="1"/>
  <c r="BF88" i="16"/>
  <c r="F88" i="16" s="1"/>
  <c r="BF82" i="16"/>
  <c r="F82" i="16" s="1"/>
  <c r="BF84" i="16"/>
  <c r="F84" i="16" s="1"/>
  <c r="BF95" i="16"/>
  <c r="F95" i="16" s="1"/>
  <c r="A95" i="16" s="1"/>
  <c r="BF76" i="16"/>
  <c r="F76" i="16" s="1"/>
  <c r="BF94" i="16"/>
  <c r="F94" i="16" s="1"/>
  <c r="A94" i="16" s="1"/>
  <c r="BF87" i="16"/>
  <c r="F87" i="16" s="1"/>
  <c r="B87" i="16" s="1"/>
  <c r="B86" i="3" s="1"/>
  <c r="BF80" i="16"/>
  <c r="F80" i="16" s="1"/>
  <c r="BF79" i="16"/>
  <c r="F79" i="16" s="1"/>
  <c r="B79" i="16" s="1"/>
  <c r="B78" i="3" s="1"/>
  <c r="BF86" i="16"/>
  <c r="F86" i="16" s="1"/>
  <c r="A86" i="16" s="1"/>
  <c r="BF73" i="16"/>
  <c r="F73" i="16" s="1"/>
  <c r="BF81" i="16"/>
  <c r="F81" i="16" s="1"/>
  <c r="A81" i="16" s="1"/>
  <c r="BF90" i="16"/>
  <c r="F90" i="16" s="1"/>
  <c r="A90" i="16" s="1"/>
  <c r="BF69" i="16"/>
  <c r="F69" i="16" s="1"/>
  <c r="BF61" i="16"/>
  <c r="F61" i="16" s="1"/>
  <c r="BF68" i="16"/>
  <c r="F68" i="16" s="1"/>
  <c r="BF64" i="16"/>
  <c r="F64" i="16" s="1"/>
  <c r="BF59" i="16"/>
  <c r="F59" i="16" s="1"/>
  <c r="BF67" i="16"/>
  <c r="F67" i="16" s="1"/>
  <c r="BF62" i="16"/>
  <c r="F62" i="16" s="1"/>
  <c r="B62" i="16" s="1"/>
  <c r="B61" i="3" s="1"/>
  <c r="BF54" i="16"/>
  <c r="F54" i="16" s="1"/>
  <c r="BF75" i="16"/>
  <c r="F75" i="16" s="1"/>
  <c r="A75" i="16" s="1"/>
  <c r="BF72" i="16"/>
  <c r="F72" i="16" s="1"/>
  <c r="BF65" i="16"/>
  <c r="F65" i="16" s="1"/>
  <c r="BF74" i="16"/>
  <c r="F74" i="16" s="1"/>
  <c r="B74" i="16" s="1"/>
  <c r="B73" i="3" s="1"/>
  <c r="BF71" i="16"/>
  <c r="F71" i="16" s="1"/>
  <c r="A71" i="16" s="1"/>
  <c r="BF78" i="16"/>
  <c r="F78" i="16" s="1"/>
  <c r="BF70" i="16"/>
  <c r="F70" i="16" s="1"/>
  <c r="BF66" i="16"/>
  <c r="F66" i="16" s="1"/>
  <c r="B66" i="16" s="1"/>
  <c r="B65" i="3" s="1"/>
  <c r="BF58" i="16"/>
  <c r="F58" i="16" s="1"/>
  <c r="A58" i="16" s="1"/>
  <c r="BF53" i="16"/>
  <c r="F53" i="16" s="1"/>
  <c r="BF45" i="16"/>
  <c r="F45" i="16" s="1"/>
  <c r="A45" i="16" s="1"/>
  <c r="BF56" i="16"/>
  <c r="F56" i="16" s="1"/>
  <c r="BF51" i="16"/>
  <c r="F51" i="16" s="1"/>
  <c r="BF43" i="16"/>
  <c r="F43" i="16" s="1"/>
  <c r="A43" i="16" s="1"/>
  <c r="BF46" i="16"/>
  <c r="F46" i="16" s="1"/>
  <c r="A46" i="16" s="1"/>
  <c r="BF57" i="16"/>
  <c r="F57" i="16" s="1"/>
  <c r="BF60" i="16"/>
  <c r="F60" i="16" s="1"/>
  <c r="B60" i="16" s="1"/>
  <c r="B59" i="3" s="1"/>
  <c r="BF49" i="16"/>
  <c r="F49" i="16" s="1"/>
  <c r="B49" i="16" s="1"/>
  <c r="B48" i="3" s="1"/>
  <c r="BF52" i="16"/>
  <c r="F52" i="16" s="1"/>
  <c r="BF44" i="16"/>
  <c r="F44" i="16" s="1"/>
  <c r="A44" i="16" s="1"/>
  <c r="BF63" i="16"/>
  <c r="F63" i="16" s="1"/>
  <c r="BF55" i="16"/>
  <c r="F55" i="16" s="1"/>
  <c r="A55" i="16" s="1"/>
  <c r="BF50" i="16"/>
  <c r="F50" i="16" s="1"/>
  <c r="B50" i="16" s="1"/>
  <c r="B49" i="3" s="1"/>
  <c r="BF42" i="16"/>
  <c r="F42" i="16" s="1"/>
  <c r="A42" i="16" s="1"/>
  <c r="BF48" i="16"/>
  <c r="F48" i="16" s="1"/>
  <c r="BF41" i="16"/>
  <c r="F41" i="16" s="1"/>
  <c r="BF35" i="16"/>
  <c r="F35" i="16" s="1"/>
  <c r="BF40" i="16"/>
  <c r="F40" i="16" s="1"/>
  <c r="A40" i="16" s="1"/>
  <c r="BF33" i="16"/>
  <c r="F33" i="16" s="1"/>
  <c r="A33" i="16" s="1"/>
  <c r="BF39" i="16"/>
  <c r="F39" i="16" s="1"/>
  <c r="BF36" i="16"/>
  <c r="F36" i="16" s="1"/>
  <c r="BF38" i="16"/>
  <c r="F38" i="16" s="1"/>
  <c r="A38" i="16" s="1"/>
  <c r="BF47" i="16"/>
  <c r="F47" i="16" s="1"/>
  <c r="B47" i="16" s="1"/>
  <c r="B46" i="3" s="1"/>
  <c r="BF37" i="16"/>
  <c r="F37" i="16" s="1"/>
  <c r="BF29" i="16"/>
  <c r="F29" i="16" s="1"/>
  <c r="BF20" i="16"/>
  <c r="F20" i="16" s="1"/>
  <c r="BF28" i="16"/>
  <c r="F28" i="16" s="1"/>
  <c r="BF23" i="16"/>
  <c r="F23" i="16" s="1"/>
  <c r="A23" i="16" s="1"/>
  <c r="BF27" i="16"/>
  <c r="F27" i="16" s="1"/>
  <c r="B27" i="16" s="1"/>
  <c r="B26" i="3" s="1"/>
  <c r="BF21" i="16"/>
  <c r="F21" i="16" s="1"/>
  <c r="BF34" i="16"/>
  <c r="F34" i="16" s="1"/>
  <c r="B34" i="16" s="1"/>
  <c r="B33" i="3" s="1"/>
  <c r="BF26" i="16"/>
  <c r="F26" i="16" s="1"/>
  <c r="BF25" i="16"/>
  <c r="F25" i="16" s="1"/>
  <c r="BF32" i="16"/>
  <c r="F32" i="16" s="1"/>
  <c r="BF17" i="16"/>
  <c r="F17" i="16" s="1"/>
  <c r="BF11" i="16"/>
  <c r="F11" i="16" s="1"/>
  <c r="BF31" i="16"/>
  <c r="F31" i="16" s="1"/>
  <c r="BF10" i="16"/>
  <c r="F10" i="16" s="1"/>
  <c r="B10" i="16" s="1"/>
  <c r="B9" i="3" s="1"/>
  <c r="BF15" i="16"/>
  <c r="F15" i="16" s="1"/>
  <c r="BF30" i="16"/>
  <c r="F30" i="16" s="1"/>
  <c r="BF14" i="16"/>
  <c r="F14" i="16" s="1"/>
  <c r="BF16" i="16"/>
  <c r="F16" i="16" s="1"/>
  <c r="A16" i="16" s="1"/>
  <c r="BF13" i="16"/>
  <c r="F13" i="16" s="1"/>
  <c r="BF22" i="16"/>
  <c r="F22" i="16" s="1"/>
  <c r="B22" i="16" s="1"/>
  <c r="B21" i="3" s="1"/>
  <c r="BF18" i="16"/>
  <c r="F18" i="16" s="1"/>
  <c r="A18" i="16" s="1"/>
  <c r="BF9" i="16"/>
  <c r="BF24" i="16"/>
  <c r="F24" i="16" s="1"/>
  <c r="BF19" i="16"/>
  <c r="F19" i="16" s="1"/>
  <c r="BF12" i="16"/>
  <c r="F12" i="16" s="1"/>
  <c r="BF200" i="16"/>
  <c r="BF100" i="16" l="1"/>
  <c r="F100" i="16" s="1"/>
  <c r="F9" i="16"/>
  <c r="E69" i="24"/>
  <c r="B69" i="24"/>
  <c r="H69" i="24"/>
  <c r="A70" i="24"/>
  <c r="BK9" i="16" l="1"/>
  <c r="B9" i="16"/>
  <c r="B8" i="3" s="1"/>
  <c r="F99" i="16"/>
  <c r="E70" i="24"/>
  <c r="H70" i="24"/>
  <c r="A71" i="24"/>
  <c r="B70" i="24"/>
  <c r="AQ14" i="5" l="1"/>
  <c r="AQ14" i="9"/>
  <c r="AQ14" i="7"/>
  <c r="AQ14" i="12"/>
  <c r="AQ14" i="4"/>
  <c r="AQ14" i="11"/>
  <c r="AQ14" i="13"/>
  <c r="AQ14" i="8"/>
  <c r="AQ14" i="10"/>
  <c r="AQ14" i="14"/>
  <c r="AQ14" i="15"/>
  <c r="AQ14" i="6"/>
  <c r="A9" i="16"/>
  <c r="H71" i="24"/>
  <c r="A72" i="24"/>
  <c r="B71" i="24"/>
  <c r="E71" i="24"/>
  <c r="AM14" i="5" l="1"/>
  <c r="A14" i="5"/>
  <c r="A14" i="6"/>
  <c r="AM14" i="6"/>
  <c r="A14" i="15"/>
  <c r="AM14" i="15"/>
  <c r="AM14" i="14"/>
  <c r="A14" i="14"/>
  <c r="A14" i="10"/>
  <c r="AM14" i="10"/>
  <c r="A14" i="11"/>
  <c r="AM14" i="11"/>
  <c r="A14" i="13"/>
  <c r="AM14" i="13"/>
  <c r="A14" i="4"/>
  <c r="AM14" i="4"/>
  <c r="AM14" i="9"/>
  <c r="A14" i="9"/>
  <c r="AM14" i="8"/>
  <c r="A14" i="8"/>
  <c r="A14" i="12"/>
  <c r="AM14" i="12"/>
  <c r="AM14" i="7"/>
  <c r="A14" i="7"/>
  <c r="A73" i="24"/>
  <c r="H72" i="24"/>
  <c r="E72" i="24"/>
  <c r="B72" i="24"/>
  <c r="A74" i="24" l="1"/>
  <c r="E73" i="24"/>
  <c r="B73" i="24"/>
  <c r="H73" i="24"/>
  <c r="B74" i="24" l="1"/>
  <c r="H74" i="24"/>
  <c r="E74" i="24"/>
  <c r="A75" i="24"/>
  <c r="H75" i="24" l="1"/>
  <c r="A76" i="24"/>
  <c r="B75" i="24"/>
  <c r="E75" i="24"/>
  <c r="E76" i="24" l="1"/>
  <c r="B76" i="24"/>
  <c r="H76" i="24"/>
  <c r="A77" i="24"/>
  <c r="B77" i="24" l="1"/>
  <c r="H77" i="24"/>
  <c r="A78" i="24"/>
  <c r="E77" i="24"/>
  <c r="B78" i="24" l="1"/>
  <c r="H78" i="24"/>
  <c r="E78" i="24"/>
  <c r="A79" i="24"/>
  <c r="E79" i="24" l="1"/>
  <c r="H79" i="24"/>
  <c r="A80" i="24"/>
  <c r="B79" i="24"/>
  <c r="A81" i="24" l="1"/>
  <c r="E80" i="24"/>
  <c r="H80" i="24"/>
  <c r="B80" i="24"/>
  <c r="B81" i="24" l="1"/>
  <c r="A82" i="24"/>
  <c r="E81" i="24"/>
  <c r="H81" i="24"/>
  <c r="E82" i="24" l="1"/>
  <c r="A83" i="24"/>
  <c r="H82" i="24"/>
  <c r="B82" i="24"/>
  <c r="B83" i="24" l="1"/>
  <c r="A84" i="24"/>
  <c r="H83" i="24"/>
  <c r="E83" i="24"/>
  <c r="E84" i="24" l="1"/>
  <c r="H84" i="24"/>
  <c r="B84" i="24"/>
  <c r="A85" i="24"/>
  <c r="H85" i="24" l="1"/>
  <c r="B85" i="24"/>
  <c r="A86" i="24"/>
  <c r="E85" i="24"/>
  <c r="H86" i="24" l="1"/>
  <c r="E86" i="24"/>
  <c r="A87" i="24"/>
  <c r="B86" i="24"/>
  <c r="B87" i="24" l="1"/>
  <c r="A88" i="24"/>
  <c r="H87" i="24"/>
  <c r="E87" i="24"/>
  <c r="A89" i="24" l="1"/>
  <c r="B88" i="24"/>
  <c r="H88" i="24"/>
  <c r="E88" i="24"/>
  <c r="A90" i="24" l="1"/>
  <c r="B89" i="24"/>
  <c r="E89" i="24"/>
  <c r="H89" i="24"/>
  <c r="B90" i="24" l="1"/>
  <c r="A91" i="24"/>
  <c r="E90" i="24"/>
  <c r="H90" i="24"/>
  <c r="E91" i="24" l="1"/>
  <c r="A92" i="24"/>
  <c r="H91" i="24"/>
  <c r="B91" i="24"/>
  <c r="A93" i="24" l="1"/>
  <c r="B92" i="24"/>
  <c r="H92" i="24"/>
  <c r="E92" i="24"/>
  <c r="B93" i="24" l="1"/>
  <c r="A94" i="24"/>
  <c r="E93" i="24"/>
  <c r="H93" i="24"/>
  <c r="H94" i="24" l="1"/>
  <c r="B94" i="24"/>
  <c r="E94" i="24"/>
  <c r="A95" i="24"/>
  <c r="B95" i="24" l="1"/>
  <c r="A96" i="24"/>
  <c r="E95" i="24"/>
  <c r="H95" i="24"/>
  <c r="A97" i="24" l="1"/>
  <c r="H96" i="24"/>
  <c r="E96" i="24"/>
  <c r="B96" i="24"/>
  <c r="B97" i="24" l="1"/>
  <c r="H97" i="24"/>
  <c r="A98" i="24"/>
  <c r="E97" i="24"/>
  <c r="B98" i="24" l="1"/>
  <c r="A99" i="24"/>
  <c r="E98" i="24"/>
  <c r="H98" i="24"/>
  <c r="A100" i="24" l="1"/>
  <c r="E99" i="24"/>
  <c r="H99" i="24"/>
  <c r="B99" i="24"/>
  <c r="A101" i="24" l="1"/>
  <c r="B100" i="24"/>
  <c r="H100" i="24"/>
  <c r="E100" i="24"/>
  <c r="B101" i="24" l="1"/>
  <c r="H101" i="24"/>
  <c r="A102" i="24"/>
  <c r="E101" i="24"/>
  <c r="H102" i="24" l="1"/>
  <c r="E102" i="24"/>
  <c r="A103" i="24"/>
  <c r="B102" i="24"/>
  <c r="B103" i="24" l="1"/>
  <c r="H103" i="24"/>
  <c r="E103" i="24"/>
</calcChain>
</file>

<file path=xl/comments1.xml><?xml version="1.0" encoding="utf-8"?>
<comments xmlns="http://schemas.openxmlformats.org/spreadsheetml/2006/main">
  <authors>
    <author/>
  </authors>
  <commentList>
    <comment ref="B28" authorId="0" shapeId="0">
      <text>
        <r>
          <rPr>
            <b/>
            <sz val="9"/>
            <color indexed="8"/>
            <rFont val="Tahoma"/>
            <family val="2"/>
          </rPr>
          <t xml:space="preserve">Korrektur Ferientage bei Eintritt nach dem 01. August
</t>
        </r>
      </text>
    </comment>
    <comment ref="B34" authorId="0" shapeId="0">
      <text>
        <r>
          <rPr>
            <sz val="9"/>
            <color indexed="8"/>
            <rFont val="Tahoma"/>
            <family val="2"/>
          </rPr>
          <t xml:space="preserve">Zeit auf ganze Stunden runden!
Zahl ohne Doppelpunkt eingeben (z.B. 5 statt 5:00)!
Bei einer Anstellung von 100% können maximal +40 und -20 Stunden übertragen werden. 
</t>
        </r>
      </text>
    </comment>
  </commentList>
</comments>
</file>

<file path=xl/comments10.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11.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12.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13.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14.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2.xml><?xml version="1.0" encoding="utf-8"?>
<comments xmlns="http://schemas.openxmlformats.org/spreadsheetml/2006/main">
  <authors>
    <author/>
  </authors>
  <commentList>
    <comment ref="I2" authorId="0" shapeId="0">
      <text>
        <r>
          <rPr>
            <b/>
            <sz val="8"/>
            <color indexed="8"/>
            <rFont val="Tahoma"/>
            <family val="2"/>
          </rPr>
          <t>Bitte Schuljahr im Format:
2011/12 eingeben</t>
        </r>
      </text>
    </comment>
    <comment ref="K2" authorId="0" shapeId="0">
      <text>
        <r>
          <rPr>
            <b/>
            <sz val="9"/>
            <color indexed="8"/>
            <rFont val="Tahoma"/>
            <family val="2"/>
          </rPr>
          <t xml:space="preserve">Kalenderjar = 0
Überscheidendes Jahr = 1
</t>
        </r>
      </text>
    </comment>
    <comment ref="M2" authorId="0" shapeId="0">
      <text>
        <r>
          <rPr>
            <sz val="8"/>
            <color indexed="8"/>
            <rFont val="Tahoma"/>
            <family val="2"/>
          </rPr>
          <t>F2:J5 markieren und Textfarbe auf Schwarz setzen.</t>
        </r>
      </text>
    </comment>
    <comment ref="C5" authorId="0" shapeId="0">
      <text>
        <r>
          <rPr>
            <sz val="8"/>
            <color indexed="8"/>
            <rFont val="Tahoma"/>
            <family val="2"/>
          </rPr>
          <t>aufgrund der Eingabe wird der Ferienanspruch und die jährliche Sollzeit automatisch berechnet</t>
        </r>
      </text>
    </comment>
    <comment ref="C8" authorId="0" shapeId="0">
      <text>
        <r>
          <rPr>
            <sz val="8"/>
            <color indexed="8"/>
            <rFont val="Tahoma"/>
            <family val="2"/>
          </rPr>
          <t xml:space="preserve">Die Sollzeit ergibt sich aus dem Stundenteiler gemäss § 47 der Besoldungsverordnung - RRV unter Berücksichtigung des Beschäftigungsgrades. 
</t>
        </r>
        <r>
          <rPr>
            <b/>
            <sz val="8"/>
            <color indexed="8"/>
            <rFont val="Tahoma"/>
            <family val="2"/>
          </rPr>
          <t xml:space="preserve">Sollstunden zu 100 %
</t>
        </r>
        <r>
          <rPr>
            <sz val="8"/>
            <color indexed="8"/>
            <rFont val="Tahoma"/>
            <family val="2"/>
          </rPr>
          <t>25 Tage Ferien *
27 Tage Ferien **
30 Tage Ferien ***
*      bis und mit Kalenderjahr, in welchem das 49. Altersjahr vollendet wird.
**     ab Kalenderjahr, in welchem das 50. bis und mit Kalenderjahr, in welchem das 59.
        Altersjahr vollendet wird.
***   ab Kalenderjahr, in welchem das 60. Altersjahr vollendet wird.</t>
        </r>
      </text>
    </comment>
    <comment ref="C10" authorId="0" shapeId="0">
      <text>
        <r>
          <rPr>
            <sz val="8"/>
            <color indexed="8"/>
            <rFont val="Tahoma"/>
            <family val="2"/>
          </rPr>
          <t xml:space="preserve">Aufgrund des Jahrganges wird der Ferienanspruch automatisch wie folgt berechnet:
25 Arbeitstage (193.2 Std.)
27 Arbeitstage ab 50 (226.8 Std.)
30 Arbeitstage ab 60 (252 Std.)
Der Ferienanspruch gilt immer ab dem Kalenderjahr, in welchem das Ereignis eintrifft. Trifft dies im zweiten Semesters des Schuljahres zu, werden automatisch 7/12  dazugerechnet.
</t>
        </r>
      </text>
    </comment>
    <comment ref="C11" authorId="0" shapeId="0">
      <text>
        <r>
          <rPr>
            <sz val="9"/>
            <color indexed="8"/>
            <rFont val="Tahoma"/>
            <family val="2"/>
          </rPr>
          <t xml:space="preserve">Total Feiertage im aktuellem Kalenderjahr in Stunden
Die Feiertage werden im Blatt Jahresarbeitszeit automatisch pro Jahr gerechnet
</t>
        </r>
      </text>
    </comment>
    <comment ref="C12" authorId="0" shapeId="0">
      <text>
        <r>
          <rPr>
            <sz val="8"/>
            <color indexed="8"/>
            <rFont val="Tahoma"/>
            <family val="2"/>
          </rPr>
          <t xml:space="preserve">Die von der Schulbehörde/Schulleitung vereinbarte Freizeit für lokale Feiertage werden im Blatt Jahresarbeitzeit eintragen!
</t>
        </r>
      </text>
    </comment>
    <comment ref="C13" authorId="0" shapeId="0">
      <text>
        <r>
          <rPr>
            <sz val="8"/>
            <color indexed="8"/>
            <rFont val="Tahoma"/>
            <family val="2"/>
          </rPr>
          <t xml:space="preserve">Die von der Schulbehörde/Schulleitung vereinbarte Brückentage werden im Blatt Jahresarbeitzeit festgelegt und eintragen.
</t>
        </r>
      </text>
    </comment>
    <comment ref="C14" authorId="0" shapeId="0">
      <text>
        <r>
          <rPr>
            <sz val="8"/>
            <color indexed="8"/>
            <rFont val="Tahoma"/>
            <family val="2"/>
          </rPr>
          <t xml:space="preserve">Die Über- oder Minuszeit aus dem Vorjahr wird im Blatt Stammdaten eingegeben!
Bei einer Anstellung von 100% können maximal +40 und -20 Stunden übertragen werden. </t>
        </r>
      </text>
    </comment>
    <comment ref="E22" authorId="0" shapeId="0">
      <text>
        <r>
          <rPr>
            <b/>
            <sz val="9"/>
            <color indexed="8"/>
            <rFont val="Tahoma"/>
            <family val="2"/>
          </rPr>
          <t xml:space="preserve">Wird aufgrund der budgetierten Zeit für weitere Arbeiten automatisch berechnet-
</t>
        </r>
        <r>
          <rPr>
            <sz val="9"/>
            <color indexed="8"/>
            <rFont val="Tahoma"/>
            <family val="2"/>
          </rPr>
          <t xml:space="preserve">
</t>
        </r>
      </text>
    </comment>
    <comment ref="E36" authorId="0" shapeId="0">
      <text>
        <r>
          <rPr>
            <b/>
            <sz val="8"/>
            <color indexed="8"/>
            <rFont val="Tahoma"/>
            <family val="2"/>
          </rPr>
          <t xml:space="preserve">sonja.bolli:
</t>
        </r>
        <r>
          <rPr>
            <sz val="8"/>
            <color indexed="8"/>
            <rFont val="Tahoma"/>
            <family val="2"/>
          </rPr>
          <t>=4 Tage</t>
        </r>
      </text>
    </comment>
  </commentList>
</comments>
</file>

<file path=xl/comments3.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4.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5.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6.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7.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8.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comments9.xml><?xml version="1.0" encoding="utf-8"?>
<comments xmlns="http://schemas.openxmlformats.org/spreadsheetml/2006/main">
  <authors>
    <author/>
  </authors>
  <commentList>
    <comment ref="E14" authorId="0" shapeId="0">
      <text>
        <r>
          <rPr>
            <sz val="9"/>
            <color indexed="8"/>
            <rFont val="Tahoma"/>
            <family val="2"/>
          </rPr>
          <t>Anzahl Minuten in ganzen Zahlen eingeben
zB. 115 Minuten oder 45 Minuten</t>
        </r>
      </text>
    </comment>
    <comment ref="F14" authorId="0" shapeId="0">
      <text>
        <r>
          <rPr>
            <sz val="9"/>
            <color indexed="8"/>
            <rFont val="Tahoma"/>
            <family val="2"/>
          </rPr>
          <t>Anzahl Minuten in ganzen Zahlen eingeben
zB. 115 Minuten oder 45 Minuten</t>
        </r>
      </text>
    </comment>
    <comment ref="G14" authorId="0" shapeId="0">
      <text>
        <r>
          <rPr>
            <sz val="9"/>
            <color indexed="8"/>
            <rFont val="Tahoma"/>
            <family val="2"/>
          </rPr>
          <t>Anzahl Minuten in ganzen Zahlen eingeben
zB. 115 Minuten oder 45 Minuten</t>
        </r>
      </text>
    </comment>
    <comment ref="H14" authorId="0" shapeId="0">
      <text>
        <r>
          <rPr>
            <sz val="9"/>
            <color indexed="8"/>
            <rFont val="Tahoma"/>
            <family val="2"/>
          </rPr>
          <t>Anzahl Minuten in ganzen Zahlen eingeben
zB. 115 Minuten oder 45 Minuten</t>
        </r>
      </text>
    </comment>
    <comment ref="I14" authorId="0" shapeId="0">
      <text>
        <r>
          <rPr>
            <sz val="9"/>
            <color indexed="8"/>
            <rFont val="Tahoma"/>
            <family val="2"/>
          </rPr>
          <t>Anzahl Minuten in ganzen Zahlen eingeben
zB. 115 Minuten oder 45 Minuten</t>
        </r>
      </text>
    </comment>
    <comment ref="J14" authorId="0" shapeId="0">
      <text>
        <r>
          <rPr>
            <sz val="9"/>
            <color indexed="8"/>
            <rFont val="Tahoma"/>
            <family val="2"/>
          </rPr>
          <t>Anzahl Minuten in ganzen Zahlen eingeben
zB. 115 Minuten oder 45 Minuten</t>
        </r>
      </text>
    </comment>
    <comment ref="K14" authorId="0" shapeId="0">
      <text>
        <r>
          <rPr>
            <sz val="9"/>
            <color indexed="8"/>
            <rFont val="Tahoma"/>
            <family val="2"/>
          </rPr>
          <t>Anzahl Minuten in ganzen Zahlen eingeben
zB. 115 Minuten oder 45 Minuten</t>
        </r>
      </text>
    </comment>
    <comment ref="L14" authorId="0" shapeId="0">
      <text>
        <r>
          <rPr>
            <sz val="9"/>
            <color indexed="8"/>
            <rFont val="Tahoma"/>
            <family val="2"/>
          </rPr>
          <t>Anzahl Minuten in ganzen Zahlen eingeben
zB. 115 Minuten oder 45 Minuten</t>
        </r>
      </text>
    </comment>
    <comment ref="M14" authorId="0" shapeId="0">
      <text>
        <r>
          <rPr>
            <sz val="9"/>
            <color indexed="8"/>
            <rFont val="Tahoma"/>
            <family val="2"/>
          </rPr>
          <t>Anzahl Minuten in ganzen Zahlen eingeben
zB. 115 Minuten oder 45 Minuten</t>
        </r>
      </text>
    </comment>
    <comment ref="N14" authorId="0" shapeId="0">
      <text>
        <r>
          <rPr>
            <sz val="9"/>
            <color indexed="8"/>
            <rFont val="Tahoma"/>
            <family val="2"/>
          </rPr>
          <t>Anzahl Minuten in ganzen Zahlen eingeben
zB. 115 Minuten oder 45 Minuten</t>
        </r>
      </text>
    </comment>
    <comment ref="O14" authorId="0" shapeId="0">
      <text>
        <r>
          <rPr>
            <sz val="9"/>
            <color indexed="8"/>
            <rFont val="Tahoma"/>
            <family val="2"/>
          </rPr>
          <t>Anzahl Minuten in ganzen Zahlen eingeben
zB. 115 Minuten oder 45 Minuten</t>
        </r>
      </text>
    </comment>
    <comment ref="P14" authorId="0" shapeId="0">
      <text>
        <r>
          <rPr>
            <sz val="9"/>
            <color indexed="8"/>
            <rFont val="Tahoma"/>
            <family val="2"/>
          </rPr>
          <t>Anzahl Minuten in ganzen Zahlen eingeben
zB. 115 Minuten oder 45 Minuten</t>
        </r>
      </text>
    </comment>
    <comment ref="Q14" authorId="0" shapeId="0">
      <text>
        <r>
          <rPr>
            <sz val="9"/>
            <color indexed="8"/>
            <rFont val="Tahoma"/>
            <family val="2"/>
          </rPr>
          <t>Anzahl Minuten in ganzen Zahlen eingeben
zB. 115 Minuten oder 45 Minuten</t>
        </r>
      </text>
    </comment>
    <comment ref="R14" authorId="0" shapeId="0">
      <text>
        <r>
          <rPr>
            <sz val="9"/>
            <color indexed="8"/>
            <rFont val="Tahoma"/>
            <family val="2"/>
          </rPr>
          <t>Anzahl Minuten in ganzen Zahlen eingeben
zB. 115 Minuten oder 45 Minuten</t>
        </r>
      </text>
    </comment>
    <comment ref="S14" authorId="0" shapeId="0">
      <text>
        <r>
          <rPr>
            <sz val="9"/>
            <color indexed="8"/>
            <rFont val="Tahoma"/>
            <family val="2"/>
          </rPr>
          <t>Anzahl Minuten in ganzen Zahlen eingeben
zB. 115 Minuten oder 45 Minuten</t>
        </r>
      </text>
    </comment>
    <comment ref="T14" authorId="0" shapeId="0">
      <text>
        <r>
          <rPr>
            <sz val="9"/>
            <color indexed="8"/>
            <rFont val="Tahoma"/>
            <family val="2"/>
          </rPr>
          <t>Anzahl Minuten in ganzen Zahlen eingeben
zB. 115 Minuten oder 45 Minuten</t>
        </r>
      </text>
    </comment>
    <comment ref="U14" authorId="0" shapeId="0">
      <text>
        <r>
          <rPr>
            <sz val="9"/>
            <color indexed="8"/>
            <rFont val="Tahoma"/>
            <family val="2"/>
          </rPr>
          <t>Anzahl Minuten in ganzen Zahlen eingeben
zB. 115 Minuten oder 45 Minuten</t>
        </r>
      </text>
    </comment>
    <comment ref="V14" authorId="0" shapeId="0">
      <text>
        <r>
          <rPr>
            <sz val="9"/>
            <color indexed="8"/>
            <rFont val="Tahoma"/>
            <family val="2"/>
          </rPr>
          <t>Anzahl Minuten in ganzen Zahlen eingeben
zB. 115 Minuten oder 45 Minuten</t>
        </r>
      </text>
    </comment>
    <comment ref="W14" authorId="0" shapeId="0">
      <text>
        <r>
          <rPr>
            <sz val="9"/>
            <color indexed="8"/>
            <rFont val="Tahoma"/>
            <family val="2"/>
          </rPr>
          <t>Anzahl Minuten in ganzen Zahlen eingeben
zB. 115 Minuten oder 45 Minuten</t>
        </r>
      </text>
    </comment>
    <comment ref="X14" authorId="0" shapeId="0">
      <text>
        <r>
          <rPr>
            <sz val="9"/>
            <color indexed="8"/>
            <rFont val="Tahoma"/>
            <family val="2"/>
          </rPr>
          <t>Anzahl Minuten in ganzen Zahlen eingeben
zB. 115 Minuten oder 45 Minuten</t>
        </r>
      </text>
    </comment>
    <comment ref="Y14" authorId="0" shapeId="0">
      <text>
        <r>
          <rPr>
            <sz val="9"/>
            <color indexed="8"/>
            <rFont val="Tahoma"/>
            <family val="2"/>
          </rPr>
          <t>Anzahl Minuten in ganzen Zahlen eingeben
zB. 115 Minuten oder 45 Minuten</t>
        </r>
      </text>
    </comment>
    <comment ref="Z14" authorId="0" shapeId="0">
      <text>
        <r>
          <rPr>
            <sz val="9"/>
            <color indexed="8"/>
            <rFont val="Tahoma"/>
            <family val="2"/>
          </rPr>
          <t>Anzahl Minuten in ganzen Zahlen eingeben
zB. 115 Minuten oder 45 Minuten</t>
        </r>
      </text>
    </comment>
    <comment ref="AA14" authorId="0" shapeId="0">
      <text>
        <r>
          <rPr>
            <sz val="9"/>
            <color indexed="8"/>
            <rFont val="Tahoma"/>
            <family val="2"/>
          </rPr>
          <t>Anzahl Minuten in ganzen Zahlen eingeben
zB. 115 Minuten oder 45 Minuten</t>
        </r>
      </text>
    </comment>
    <comment ref="AB14" authorId="0" shapeId="0">
      <text>
        <r>
          <rPr>
            <sz val="9"/>
            <color indexed="8"/>
            <rFont val="Tahoma"/>
            <family val="2"/>
          </rPr>
          <t>Anzahl Minuten in ganzen Zahlen eingeben
zB. 115 Minuten oder 45 Minuten</t>
        </r>
      </text>
    </comment>
    <comment ref="AC14" authorId="0" shapeId="0">
      <text>
        <r>
          <rPr>
            <sz val="9"/>
            <color indexed="8"/>
            <rFont val="Tahoma"/>
            <family val="2"/>
          </rPr>
          <t>Anzahl Minuten in ganzen Zahlen eingeben
zB. 115 Minuten oder 45 Minuten</t>
        </r>
      </text>
    </comment>
    <comment ref="AD14" authorId="0" shapeId="0">
      <text>
        <r>
          <rPr>
            <sz val="9"/>
            <color indexed="8"/>
            <rFont val="Tahoma"/>
            <family val="2"/>
          </rPr>
          <t>Anzahl Minuten in ganzen Zahlen eingeben
zB. 115 Minuten oder 45 Minuten</t>
        </r>
      </text>
    </comment>
    <comment ref="AE14" authorId="0" shapeId="0">
      <text>
        <r>
          <rPr>
            <sz val="9"/>
            <color indexed="8"/>
            <rFont val="Tahoma"/>
            <family val="2"/>
          </rPr>
          <t>Anzahl Minuten in ganzen Zahlen eingeben
zB. 115 Minuten oder 45 Minuten</t>
        </r>
      </text>
    </comment>
    <comment ref="AF14" authorId="0" shapeId="0">
      <text>
        <r>
          <rPr>
            <sz val="9"/>
            <color indexed="8"/>
            <rFont val="Tahoma"/>
            <family val="2"/>
          </rPr>
          <t>Anzahl Minuten in ganzen Zahlen eingeben
zB. 115 Minuten oder 45 Minuten</t>
        </r>
      </text>
    </comment>
    <comment ref="AG14" authorId="0" shapeId="0">
      <text>
        <r>
          <rPr>
            <sz val="9"/>
            <color indexed="8"/>
            <rFont val="Tahoma"/>
            <family val="2"/>
          </rPr>
          <t>Anzahl Minuten in ganzen Zahlen eingeben
zB. 115 Minuten oder 45 Minuten</t>
        </r>
      </text>
    </comment>
    <comment ref="AH14" authorId="0" shapeId="0">
      <text>
        <r>
          <rPr>
            <sz val="9"/>
            <color indexed="8"/>
            <rFont val="Tahoma"/>
            <family val="2"/>
          </rPr>
          <t>Anzahl Minuten in ganzen Zahlen eingeben
zB. 115 Minuten oder 45 Minuten</t>
        </r>
      </text>
    </comment>
    <comment ref="AI14" authorId="0" shapeId="0">
      <text>
        <r>
          <rPr>
            <sz val="9"/>
            <color indexed="8"/>
            <rFont val="Tahoma"/>
            <family val="2"/>
          </rPr>
          <t>Anzahl Minuten in ganzen Zahlen eingeben
zB. 115 Minuten oder 45 Minuten</t>
        </r>
      </text>
    </comment>
    <comment ref="A104" authorId="0" shapeId="0">
      <text>
        <r>
          <rPr>
            <sz val="8"/>
            <color indexed="8"/>
            <rFont val="Tahoma"/>
            <family val="2"/>
          </rPr>
          <t xml:space="preserve">Hier ist die reine Therapiezeit je Kind (ab 2. Kind) zu erfassen. Diese Zeit wird an der Arbeitszeit der Therapeutin abgezogen
</t>
        </r>
      </text>
    </comment>
    <comment ref="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J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K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L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M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N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O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P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Q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R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S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T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U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V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W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X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Y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Z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A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B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C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D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E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F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G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H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 ref="AI144" authorId="0" shapeId="0">
      <text>
        <r>
          <rPr>
            <b/>
            <sz val="9"/>
            <color indexed="8"/>
            <rFont val="Tahoma"/>
            <family val="2"/>
          </rPr>
          <t xml:space="preserve">Bitte Code Eingeben!
</t>
        </r>
        <r>
          <rPr>
            <sz val="9"/>
            <color indexed="8"/>
            <rFont val="Tahoma"/>
            <family val="2"/>
          </rPr>
          <t xml:space="preserve">
</t>
        </r>
        <r>
          <rPr>
            <b/>
            <sz val="9"/>
            <color indexed="8"/>
            <rFont val="Tahoma"/>
            <family val="2"/>
          </rPr>
          <t>f</t>
        </r>
        <r>
          <rPr>
            <sz val="9"/>
            <color indexed="8"/>
            <rFont val="Tahoma"/>
            <family val="2"/>
          </rPr>
          <t xml:space="preserve"> = für Ferien
</t>
        </r>
        <r>
          <rPr>
            <b/>
            <sz val="9"/>
            <color indexed="8"/>
            <rFont val="Tahoma"/>
            <family val="2"/>
          </rPr>
          <t>a</t>
        </r>
        <r>
          <rPr>
            <sz val="9"/>
            <color indexed="8"/>
            <rFont val="Tahoma"/>
            <family val="2"/>
          </rPr>
          <t xml:space="preserve"> = für Bezahlte Absenzen
</t>
        </r>
        <r>
          <rPr>
            <b/>
            <sz val="9"/>
            <color indexed="8"/>
            <rFont val="Tahoma"/>
            <family val="2"/>
          </rPr>
          <t>k</t>
        </r>
        <r>
          <rPr>
            <sz val="9"/>
            <color indexed="8"/>
            <rFont val="Tahoma"/>
            <family val="2"/>
          </rPr>
          <t xml:space="preserve"> = für Krank
</t>
        </r>
        <r>
          <rPr>
            <b/>
            <sz val="9"/>
            <color indexed="8"/>
            <rFont val="Tahoma"/>
            <family val="2"/>
          </rPr>
          <t>u</t>
        </r>
        <r>
          <rPr>
            <sz val="9"/>
            <color indexed="8"/>
            <rFont val="Tahoma"/>
            <family val="2"/>
          </rPr>
          <t xml:space="preserve"> = für Unfall</t>
        </r>
      </text>
    </comment>
  </commentList>
</comments>
</file>

<file path=xl/sharedStrings.xml><?xml version="1.0" encoding="utf-8"?>
<sst xmlns="http://schemas.openxmlformats.org/spreadsheetml/2006/main" count="1160" uniqueCount="446">
  <si>
    <t>Stammblatt</t>
  </si>
  <si>
    <t>Mitarbeiter, Mitarbeiterin</t>
  </si>
  <si>
    <t>Geburtsdatum</t>
  </si>
  <si>
    <t>Eintrittsdatum</t>
  </si>
  <si>
    <t>Austrittsdatum</t>
  </si>
  <si>
    <t>Schulgemeinde</t>
  </si>
  <si>
    <t>Schulhaus</t>
  </si>
  <si>
    <t>Stellenprozent</t>
  </si>
  <si>
    <t>Stellenprozent ab</t>
  </si>
  <si>
    <t>Wochenzeit bei 100% -Anstellung:</t>
  </si>
  <si>
    <t>Std./Woche</t>
  </si>
  <si>
    <t>Std./Tag</t>
  </si>
  <si>
    <t>Montag</t>
  </si>
  <si>
    <t>Dienstag</t>
  </si>
  <si>
    <t>Mittwoch</t>
  </si>
  <si>
    <t>Donnerstag</t>
  </si>
  <si>
    <t>Freitag</t>
  </si>
  <si>
    <t>Samstag</t>
  </si>
  <si>
    <t>Sonntag</t>
  </si>
  <si>
    <t>Wochenstunden bei</t>
  </si>
  <si>
    <t>ᴓ Stunden pro Tag bei</t>
  </si>
  <si>
    <t>Ferienanspruch</t>
  </si>
  <si>
    <t>Tage</t>
  </si>
  <si>
    <t xml:space="preserve"> +     Ferientage nach Vertrag</t>
  </si>
  <si>
    <t xml:space="preserve"> + / - Korrektur Ferientage</t>
  </si>
  <si>
    <t xml:space="preserve"> +     Dienstaltersgeschenk DAG</t>
  </si>
  <si>
    <t xml:space="preserve"> +     Uebertrag Ferien Vorjahr</t>
  </si>
  <si>
    <t>Stunden</t>
  </si>
  <si>
    <t>Ferien für dieses Jahr</t>
  </si>
  <si>
    <t>Tagen</t>
  </si>
  <si>
    <t>Ferien Total</t>
  </si>
  <si>
    <t>Uebertrag Arbeitszeit-Saldo</t>
  </si>
  <si>
    <t>bis</t>
  </si>
  <si>
    <t>ab</t>
  </si>
  <si>
    <t xml:space="preserve">Arbeitsstunden pro Monat </t>
  </si>
  <si>
    <t>Stunden bei Teilpensen</t>
  </si>
  <si>
    <t>Jahr</t>
  </si>
  <si>
    <t>August</t>
  </si>
  <si>
    <t>September</t>
  </si>
  <si>
    <t>Oktober</t>
  </si>
  <si>
    <t>November</t>
  </si>
  <si>
    <t>Dezember</t>
  </si>
  <si>
    <t>Januar</t>
  </si>
  <si>
    <t>Februar</t>
  </si>
  <si>
    <t>März</t>
  </si>
  <si>
    <t>April</t>
  </si>
  <si>
    <t>Mai</t>
  </si>
  <si>
    <t>Juni</t>
  </si>
  <si>
    <t>Juli</t>
  </si>
  <si>
    <t xml:space="preserve">Total Stunden </t>
  </si>
  <si>
    <t xml:space="preserve">ARBEITSZEIT </t>
  </si>
  <si>
    <t>Schuljahr</t>
  </si>
  <si>
    <t>Überschneidendes Jahr</t>
  </si>
  <si>
    <t>Std/Zahl</t>
  </si>
  <si>
    <t>Min/Zahl</t>
  </si>
  <si>
    <t>Min/Min</t>
  </si>
  <si>
    <t>Schulgemeinde:</t>
  </si>
  <si>
    <t>2011/12</t>
  </si>
  <si>
    <t>Datenumwandlung</t>
  </si>
  <si>
    <t>Name, Vorname</t>
  </si>
  <si>
    <t>Jahrgang</t>
  </si>
  <si>
    <t>Beschäftigungsgrad</t>
  </si>
  <si>
    <r>
      <t xml:space="preserve">jährliche Bruttoarbeitszeit </t>
    </r>
    <r>
      <rPr>
        <b/>
        <i/>
        <sz val="10"/>
        <rFont val="Arial"/>
        <family val="2"/>
      </rPr>
      <t xml:space="preserve">(100 %)
</t>
    </r>
  </si>
  <si>
    <r>
      <t xml:space="preserve"> Bruttoarbeitszeit </t>
    </r>
    <r>
      <rPr>
        <b/>
        <i/>
        <sz val="10"/>
        <rFont val="Arial"/>
        <family val="2"/>
      </rPr>
      <t xml:space="preserve">(bei Teilpensum)
</t>
    </r>
  </si>
  <si>
    <t>Ferienanspruch (minus)</t>
  </si>
  <si>
    <t>Arbeitsfreie Stunden (minus)</t>
  </si>
  <si>
    <t>01.</t>
  </si>
  <si>
    <t>lokale Feiertage (minus)</t>
  </si>
  <si>
    <t>Vorholzeit /Brückentage (plus)</t>
  </si>
  <si>
    <t>Über- / Minuszeit aus Vorjahr</t>
  </si>
  <si>
    <t>Total Sollarbeitszeit</t>
  </si>
  <si>
    <r>
      <t>monatliche Sollzeit (</t>
    </r>
    <r>
      <rPr>
        <b/>
        <i/>
        <sz val="10"/>
        <rFont val="Arial"/>
        <family val="2"/>
      </rPr>
      <t>Durchschnitt)</t>
    </r>
    <r>
      <rPr>
        <b/>
        <i/>
        <sz val="12"/>
        <rFont val="Arial"/>
        <family val="2"/>
      </rPr>
      <t xml:space="preserve"> </t>
    </r>
  </si>
  <si>
    <t>Arbeiten am Kind und im direkten Zusammenhang damit</t>
  </si>
  <si>
    <t>Sollzeit
hh:mm</t>
  </si>
  <si>
    <t>Faktor</t>
  </si>
  <si>
    <t>Wochen im Jahr</t>
  </si>
  <si>
    <t>Stund / Tag</t>
  </si>
  <si>
    <t>Zeit
Einheit
Minuten</t>
  </si>
  <si>
    <t>Std/ Tag</t>
  </si>
  <si>
    <t>Min / Tag</t>
  </si>
  <si>
    <t>Einheit</t>
  </si>
  <si>
    <t>Lektionen</t>
  </si>
  <si>
    <t>Faktor1</t>
  </si>
  <si>
    <t>Faktor2</t>
  </si>
  <si>
    <t>Faktor3</t>
  </si>
  <si>
    <t>Wochen</t>
  </si>
  <si>
    <t>Therapien inkl. Vor- und Nachbereitung</t>
  </si>
  <si>
    <t>Weitere Arbeiten</t>
  </si>
  <si>
    <t>Zeitbudget
hh:mm</t>
  </si>
  <si>
    <t>Zeit in Stunden und Minuten erfassen!
Format  hh:mm</t>
  </si>
  <si>
    <t>Präventive, beratende, integrative Arbeiten</t>
  </si>
  <si>
    <t>Total</t>
  </si>
  <si>
    <t>Logopädische Reihenerfassung</t>
  </si>
  <si>
    <t>Nachkontrollen nach der Reihenerfassung</t>
  </si>
  <si>
    <t xml:space="preserve">
Aufteilung des Zeitbudgets für weitere Arbeiten   
Geschätzte und mit der Schulbehörde / Schulleitung abgesprochene Zeiten 
in die hellgrünen Felder eintragen.
</t>
  </si>
  <si>
    <t>Klassenbeobachtung zur Beratung der LP</t>
  </si>
  <si>
    <t>Information und Beratung (von Bezugspersonen)</t>
  </si>
  <si>
    <t>Fachspez.Förderstunden, Projekte mit Klassen</t>
  </si>
  <si>
    <t>Qualitätssicherung</t>
  </si>
  <si>
    <t>Selbst- und Fremdevaluation</t>
  </si>
  <si>
    <t>Mitarbeitergespräche</t>
  </si>
  <si>
    <t>Persönliche Weiterbildung</t>
  </si>
  <si>
    <t>Kurse, Fachtagungen</t>
  </si>
  <si>
    <t>Hospitationen</t>
  </si>
  <si>
    <t>Supervision, Intervision</t>
  </si>
  <si>
    <t>Fachliteratur lesen</t>
  </si>
  <si>
    <t>Weiterbildung mit Schulhausteam</t>
  </si>
  <si>
    <t>Zusammenarbeit</t>
  </si>
  <si>
    <t>Mitarbeit Fachteam, Teamentwicklung</t>
  </si>
  <si>
    <t>Mitarbeit Organisationsentwicklung</t>
  </si>
  <si>
    <t>Teilnahme KHL-Jahrestagung</t>
  </si>
  <si>
    <t>Kommissionen, AG's, Info und Beratung von SB, SL, LP</t>
  </si>
  <si>
    <t>Öffentlichkeitsarbeit</t>
  </si>
  <si>
    <t>öffentl. Veranstaltungen, Pressebeiträge, Elternanlässe</t>
  </si>
  <si>
    <t>Arbeitsausfälle</t>
  </si>
  <si>
    <t>wegen Krankheit, Unfall des Therapeuten</t>
  </si>
  <si>
    <t>Übrige, sofern keine Ersatzarbeit zugewiesen ist</t>
  </si>
  <si>
    <t>Wegzeiten</t>
  </si>
  <si>
    <t>zwei und mehrere Therapieorte</t>
  </si>
  <si>
    <t>Weitere Aufgaben</t>
  </si>
  <si>
    <t>Praktikanten betreuen</t>
  </si>
  <si>
    <t>Mentorate</t>
  </si>
  <si>
    <t>Durchführen von Weiterbildungskursen für LP</t>
  </si>
  <si>
    <t>Leitung von Kommissionen</t>
  </si>
  <si>
    <t>Teamleitung</t>
  </si>
  <si>
    <t>TOTAL für weitere Arbeiten</t>
  </si>
  <si>
    <r>
      <t xml:space="preserve">Zusatzaufgaben </t>
    </r>
    <r>
      <rPr>
        <b/>
        <sz val="11"/>
        <rFont val="Arial"/>
        <family val="2"/>
      </rPr>
      <t>welche separat entschädigt werden</t>
    </r>
  </si>
  <si>
    <t>Beispiel</t>
  </si>
  <si>
    <t>Zeitbudget für Aufgaben, welche ausserhalb der Sollarbeitszeit zu leisten sind und separat entschädigt werden.</t>
  </si>
  <si>
    <t>Vor- und Nachbereitung</t>
  </si>
  <si>
    <t xml:space="preserve">
Die Vor- und Nachbearbeitung gemäs Liste
 "Zusammentragen der Arbeit, die mit dem Faktor 2,02
 amgerechnet wird"</t>
  </si>
  <si>
    <t>Gespräche durchführen:</t>
  </si>
  <si>
    <t>Vorgespräche mit Eltern und Fachstellen</t>
  </si>
  <si>
    <t>Anamnesegespräch</t>
  </si>
  <si>
    <t>Elterngespräche</t>
  </si>
  <si>
    <t>Gespräche am runden Tisch</t>
  </si>
  <si>
    <t>Interdisziplinäre Zusammenarbeit</t>
  </si>
  <si>
    <t>Beratungen</t>
  </si>
  <si>
    <t>Vor- und Nachbereitung:</t>
  </si>
  <si>
    <t>Abklärung, Diagnostikgespräche</t>
  </si>
  <si>
    <t>übrige Gespräche</t>
  </si>
  <si>
    <t>Therapiekonzept erstellen / Förderplanung</t>
  </si>
  <si>
    <t>Behandlungsprotokoll erstellen</t>
  </si>
  <si>
    <t>Material bereitstellen</t>
  </si>
  <si>
    <t>Übungsmaterial für Hausaufgaben bereitstellen</t>
  </si>
  <si>
    <t>Berichte / Gutachten:</t>
  </si>
  <si>
    <t>Abkläungsbericht erstellen</t>
  </si>
  <si>
    <t>Anträge erstellen (SPB, Schulleitung)</t>
  </si>
  <si>
    <t>Personalblatt und Dossier erstellen</t>
  </si>
  <si>
    <t>Abschluss- zwischen- und Übergabeberichte verfassen</t>
  </si>
  <si>
    <t>Sonderpäd. Fachperson:</t>
  </si>
  <si>
    <t xml:space="preserve">        Stand:</t>
  </si>
  <si>
    <t>Abg.</t>
  </si>
  <si>
    <t>Geburts-datum</t>
  </si>
  <si>
    <t>Therapie-Verfügung</t>
  </si>
  <si>
    <t>verfügte Therapiezeit in Minuten</t>
  </si>
  <si>
    <t>Therapiezeit erteilt im Vorjahr</t>
  </si>
  <si>
    <t>Datum
Entscheid</t>
  </si>
  <si>
    <t>Datum
Beginn</t>
  </si>
  <si>
    <t>Datum
Ende</t>
  </si>
  <si>
    <t>Therapie
Wochentag</t>
  </si>
  <si>
    <t>Bemerkungen</t>
  </si>
  <si>
    <t>Anzal Einheiten</t>
  </si>
  <si>
    <t>à Minuten</t>
  </si>
  <si>
    <t>Entscheid</t>
  </si>
  <si>
    <t>Beginn</t>
  </si>
  <si>
    <t>Ende</t>
  </si>
  <si>
    <t>MONATSRAPPORT :</t>
  </si>
  <si>
    <t>Sollstunden pro Monat</t>
  </si>
  <si>
    <t>Sollstunden im Schuljahr</t>
  </si>
  <si>
    <t>Geleistete Arbeitsstunden im Monat</t>
  </si>
  <si>
    <t>Ferienbezug im Monat</t>
  </si>
  <si>
    <t>Geleistete Arbeitsstunden</t>
  </si>
  <si>
    <t>Saldo im August</t>
  </si>
  <si>
    <t>Ferien Saldo</t>
  </si>
  <si>
    <t>Jahressaldo bis Ende</t>
  </si>
  <si>
    <t xml:space="preserve"> + / - Zeit kum.</t>
  </si>
  <si>
    <t>Sollstunden pro Tag</t>
  </si>
  <si>
    <t>Total Tagesarbeitszeit</t>
  </si>
  <si>
    <t>Therapien</t>
  </si>
  <si>
    <t>Budget</t>
  </si>
  <si>
    <t>Name des Kindes</t>
  </si>
  <si>
    <r>
      <t>Davon sind Gruppentherapien</t>
    </r>
    <r>
      <rPr>
        <i/>
        <sz val="10"/>
        <rFont val="Arial"/>
        <family val="2"/>
      </rPr>
      <t xml:space="preserve"> </t>
    </r>
    <r>
      <rPr>
        <i/>
        <sz val="8"/>
        <rFont val="Arial"/>
        <family val="2"/>
      </rPr>
      <t>(Zeit ab 2. Kind eintragen)</t>
    </r>
  </si>
  <si>
    <t>Total Absenzen</t>
  </si>
  <si>
    <t>Code</t>
  </si>
  <si>
    <t>Ferienbezug</t>
  </si>
  <si>
    <t>f</t>
  </si>
  <si>
    <t>Bezahlte Absenzen</t>
  </si>
  <si>
    <t>a</t>
  </si>
  <si>
    <t>Krank</t>
  </si>
  <si>
    <t>k</t>
  </si>
  <si>
    <t>Unfall</t>
  </si>
  <si>
    <t>u</t>
  </si>
  <si>
    <t>Saldo im September</t>
  </si>
  <si>
    <t>Saldo im Oktober</t>
  </si>
  <si>
    <t>Saldo im November</t>
  </si>
  <si>
    <t>Saldo im Dezember</t>
  </si>
  <si>
    <t>Saldo im Januar</t>
  </si>
  <si>
    <t>Saldo im Februar</t>
  </si>
  <si>
    <t>Saldo im März</t>
  </si>
  <si>
    <t>Saldo im April</t>
  </si>
  <si>
    <t>Saldo im Mai</t>
  </si>
  <si>
    <t>Saldo im Juni</t>
  </si>
  <si>
    <t>Saldo im Juli</t>
  </si>
  <si>
    <t xml:space="preserve">Therapieauslastung </t>
  </si>
  <si>
    <t>Anzahl</t>
  </si>
  <si>
    <r>
      <t xml:space="preserve">Total in </t>
    </r>
    <r>
      <rPr>
        <b/>
        <sz val="10"/>
        <color indexed="8"/>
        <rFont val="ARIAL"/>
        <family val="2"/>
      </rPr>
      <t>Minuten</t>
    </r>
  </si>
  <si>
    <t>W</t>
  </si>
  <si>
    <t xml:space="preserve">W </t>
  </si>
  <si>
    <t>Therapiestatus</t>
  </si>
  <si>
    <t>erteilt im Vorjahr</t>
  </si>
  <si>
    <t>Soll</t>
  </si>
  <si>
    <t>Ist</t>
  </si>
  <si>
    <t>Total Therapiezeit Therapeutin</t>
  </si>
  <si>
    <t>JAHRESRAPPORT</t>
  </si>
  <si>
    <t>Name:</t>
  </si>
  <si>
    <t>Schulhaus:</t>
  </si>
  <si>
    <t>Stundentotal</t>
  </si>
  <si>
    <t>Jahressollzeit</t>
  </si>
  <si>
    <t>Differenz</t>
  </si>
  <si>
    <t>Total geleistete Stunden</t>
  </si>
  <si>
    <t>%</t>
  </si>
  <si>
    <t>Zusammenfassung Jahresrapport</t>
  </si>
  <si>
    <t>Geleistete Arbeitszeit</t>
  </si>
  <si>
    <t>Sollzeit</t>
  </si>
  <si>
    <t>JAHRESARBEITSRAPPORT</t>
  </si>
  <si>
    <t>Name :</t>
  </si>
  <si>
    <t>Formeln sind Fehlerhaft !!</t>
  </si>
  <si>
    <t>Abt. :</t>
  </si>
  <si>
    <t xml:space="preserve"> </t>
  </si>
  <si>
    <t>Ferienanspruch des Jahres in Tagen</t>
  </si>
  <si>
    <t>Anfang Monat</t>
  </si>
  <si>
    <t>Ferienübertrag zum Folgejahr in Tagen</t>
  </si>
  <si>
    <t>Ende Monat</t>
  </si>
  <si>
    <r>
      <t xml:space="preserve">Zeitsaldo aus Vorjahr                           </t>
    </r>
    <r>
      <rPr>
        <b/>
        <sz val="9"/>
        <rFont val="Arial"/>
        <family val="2"/>
      </rPr>
      <t>+</t>
    </r>
    <r>
      <rPr>
        <sz val="9"/>
        <rFont val="Arial"/>
        <family val="2"/>
      </rPr>
      <t xml:space="preserve"> Stunden</t>
    </r>
  </si>
  <si>
    <t>Zu Kompensieren</t>
  </si>
  <si>
    <r>
      <t xml:space="preserve">Zeitsaldo aus Vorjahr                            </t>
    </r>
    <r>
      <rPr>
        <b/>
        <sz val="9"/>
        <rFont val="Arial"/>
        <family val="2"/>
      </rPr>
      <t>-</t>
    </r>
    <r>
      <rPr>
        <sz val="9"/>
        <rFont val="Arial"/>
        <family val="2"/>
      </rPr>
      <t xml:space="preserve"> Stunden</t>
    </r>
  </si>
  <si>
    <t>Zum Nachholen</t>
  </si>
  <si>
    <r>
      <t xml:space="preserve">Zeitsaldo im Folgejahr                         </t>
    </r>
    <r>
      <rPr>
        <b/>
        <sz val="9"/>
        <rFont val="Arial"/>
        <family val="2"/>
      </rPr>
      <t>+</t>
    </r>
    <r>
      <rPr>
        <sz val="9"/>
        <rFont val="Arial"/>
        <family val="2"/>
      </rPr>
      <t xml:space="preserve"> Stunden</t>
    </r>
  </si>
  <si>
    <t>+ in Folgemonat</t>
  </si>
  <si>
    <r>
      <t xml:space="preserve">Zeitsaldo im Folgejahr                          </t>
    </r>
    <r>
      <rPr>
        <b/>
        <sz val="10"/>
        <rFont val="Arial"/>
        <family val="2"/>
      </rPr>
      <t>-</t>
    </r>
    <r>
      <rPr>
        <sz val="9"/>
        <rFont val="Arial"/>
        <family val="2"/>
      </rPr>
      <t xml:space="preserve"> Stunden</t>
    </r>
  </si>
  <si>
    <t>- in Folgemonat</t>
  </si>
  <si>
    <t>Sollstunden des Jahres</t>
  </si>
  <si>
    <t>Total ausgewiesene Stunden</t>
  </si>
  <si>
    <t>Aug.</t>
  </si>
  <si>
    <t>Sept.</t>
  </si>
  <si>
    <t xml:space="preserve">Okt. </t>
  </si>
  <si>
    <t xml:space="preserve">Nov. </t>
  </si>
  <si>
    <t>Dez.</t>
  </si>
  <si>
    <t>TOTAL</t>
  </si>
  <si>
    <t>Total ausgewiesene Stunden (Leistungserfassung)</t>
  </si>
  <si>
    <t>Soll-Stunden für Vollzug der Arbeitszeitregelung für TG-Staatspersonal</t>
  </si>
  <si>
    <t>Total Tage</t>
  </si>
  <si>
    <t>Arbeitst-tage</t>
  </si>
  <si>
    <t>Arbeitszeit
Std./Tag</t>
  </si>
  <si>
    <t>Basis</t>
  </si>
  <si>
    <t>Arbeitstage pro Woche</t>
  </si>
  <si>
    <t>Wochenarbeitszeit</t>
  </si>
  <si>
    <t>Std.</t>
  </si>
  <si>
    <t>Tägliche Arbeitszeit</t>
  </si>
  <si>
    <t>Ferien</t>
  </si>
  <si>
    <t>Freistunden vor Feiertag</t>
  </si>
  <si>
    <t>Subtotal (Brutto-Arbeitszeit)</t>
  </si>
  <si>
    <t>Total im  Monat</t>
  </si>
  <si>
    <t>Feiertage</t>
  </si>
  <si>
    <t>Neujahr</t>
  </si>
  <si>
    <t>Berchtoldstag / Lokal</t>
  </si>
  <si>
    <t>Gründonnerstag</t>
  </si>
  <si>
    <t xml:space="preserve">Gründonnerstag </t>
  </si>
  <si>
    <t>Karfreitag</t>
  </si>
  <si>
    <t>Ostersonntag</t>
  </si>
  <si>
    <t>Ostermontag</t>
  </si>
  <si>
    <t>Tag der Arbeit / Lokal</t>
  </si>
  <si>
    <t xml:space="preserve">Mittwoch vor Auffahrt </t>
  </si>
  <si>
    <t>Mittwoch vor Auffahrt</t>
  </si>
  <si>
    <t>Auffahrt</t>
  </si>
  <si>
    <t>Pfingstsonntag</t>
  </si>
  <si>
    <t>Pfingstmontag</t>
  </si>
  <si>
    <t>Bundesfeiertag</t>
  </si>
  <si>
    <t>Heiligabend   (1/2 Tag)</t>
  </si>
  <si>
    <t>Weihnachten</t>
  </si>
  <si>
    <t>Stefanstag</t>
  </si>
  <si>
    <t>Silvester  (1/2 Tag)</t>
  </si>
  <si>
    <t>Total Feiertage</t>
  </si>
  <si>
    <t>Korrekturtag für Schaltjahr</t>
  </si>
  <si>
    <t>Lokale Feiertage</t>
  </si>
  <si>
    <t>Zusatztag 1: Chlausmarkt-Nachmittag</t>
  </si>
  <si>
    <t>Zusatztag 2: Dienstag nach Bechtelistag</t>
  </si>
  <si>
    <t>Zusatztag 3</t>
  </si>
  <si>
    <t>Total Lokale Feiertage</t>
  </si>
  <si>
    <t>Vorholzeit (Brückentage)</t>
  </si>
  <si>
    <t>Brückentag 1</t>
  </si>
  <si>
    <t>Brückentag 2</t>
  </si>
  <si>
    <t>Brückentag 3</t>
  </si>
  <si>
    <t>Total Vorholzeit (Brückentage)</t>
  </si>
  <si>
    <t>Zusammenfassung</t>
  </si>
  <si>
    <t>Theoretische Jahresarbeitszeit</t>
  </si>
  <si>
    <t>abzüglich Feiertage</t>
  </si>
  <si>
    <t>abzüglich Lokalefeiertage</t>
  </si>
  <si>
    <t>abzüglich Vorholzeit (Brückentage)</t>
  </si>
  <si>
    <t>Jahresarbeitszeit ohne Ferien</t>
  </si>
  <si>
    <t>abzüglich Ferientage</t>
  </si>
  <si>
    <t>Total Jahresarbeitszeit</t>
  </si>
  <si>
    <t>Total Jahresarbeitszeit pro Monat</t>
  </si>
  <si>
    <t>Arbeits Tage</t>
  </si>
  <si>
    <t>Arbeitsfreie Stunden</t>
  </si>
  <si>
    <t>Total
Stunden</t>
  </si>
  <si>
    <t>Total Stunden
Dezimal</t>
  </si>
  <si>
    <t>Total Tage / Std. inkl. Vorholzeit</t>
  </si>
  <si>
    <t>Abrechnungsjahr</t>
  </si>
  <si>
    <t>Geburtsjahr</t>
  </si>
  <si>
    <t>Alter im Abrechnungsjahr</t>
  </si>
  <si>
    <t>Ferienanspruch im Abrechnungsjahr</t>
  </si>
  <si>
    <t>Ferienzusatztage nach Vertrag</t>
  </si>
  <si>
    <t>in Stunden</t>
  </si>
  <si>
    <t>von</t>
  </si>
  <si>
    <t>bis und mit dem Kalenderjahr, in welchem das 20. Altersjahr vollendet ist;</t>
  </si>
  <si>
    <t>bis zum Kalenderjahr, in welchem das 49. Altersjahr vollendet wird;</t>
  </si>
  <si>
    <t>bis zum Kalenderjahr, in welchem das 59. Altersjahr vollendet wird;</t>
  </si>
  <si>
    <t>ab dem Kalenderjahr, in welchem das 60. Altersjahr vollendet wird;</t>
  </si>
  <si>
    <t>während der Ausbildungszeit, längstens jedoch bis zum vollendeten 25. Altersjahr.</t>
  </si>
  <si>
    <t>Personen unter 14. Jahren dürfen nicht für regelmässige Arbeiten eingestellt werden.</t>
  </si>
  <si>
    <t>Ferin in Stunden pro Monat</t>
  </si>
  <si>
    <t>Oster Datum</t>
  </si>
  <si>
    <t>Schaltjahre</t>
  </si>
  <si>
    <t>Ganze Wochen</t>
  </si>
  <si>
    <t>1. Woche</t>
  </si>
  <si>
    <t>Arbeit</t>
  </si>
  <si>
    <t>Letzte Woche</t>
  </si>
  <si>
    <t>Werktage</t>
  </si>
  <si>
    <t>Sa-So Tage</t>
  </si>
  <si>
    <t>2000/01</t>
  </si>
  <si>
    <t>2001/02</t>
  </si>
  <si>
    <t>Mo bis Fr</t>
  </si>
  <si>
    <t>2002/03</t>
  </si>
  <si>
    <t>Sa und So</t>
  </si>
  <si>
    <t>2003/04</t>
  </si>
  <si>
    <t>2004/05</t>
  </si>
  <si>
    <t>2005/06</t>
  </si>
  <si>
    <t>2006/07</t>
  </si>
  <si>
    <t>2007/08</t>
  </si>
  <si>
    <t>2008/09</t>
  </si>
  <si>
    <t>2009/10</t>
  </si>
  <si>
    <t>2010/11</t>
  </si>
  <si>
    <t>2012/13</t>
  </si>
  <si>
    <t>Anzahl Tage</t>
  </si>
  <si>
    <t>2013/14</t>
  </si>
  <si>
    <t>2014/15</t>
  </si>
  <si>
    <t>2015/16</t>
  </si>
  <si>
    <t>2016/17</t>
  </si>
  <si>
    <t>2017/18</t>
  </si>
  <si>
    <t>Anzahl Werk-Tage</t>
  </si>
  <si>
    <t>2018/19</t>
  </si>
  <si>
    <t>2019/20</t>
  </si>
  <si>
    <t>2020/21</t>
  </si>
  <si>
    <t>Total Werk Tage</t>
  </si>
  <si>
    <t>2021/22</t>
  </si>
  <si>
    <t>2022/23</t>
  </si>
  <si>
    <t>Anzahl Wochenend Tage</t>
  </si>
  <si>
    <t>2023/24</t>
  </si>
  <si>
    <t>2024/25</t>
  </si>
  <si>
    <t>2025/26</t>
  </si>
  <si>
    <t>Total Wochenend Tage</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</si>
  <si>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</si>
  <si>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</si>
  <si>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</si>
  <si>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</si>
  <si>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</si>
  <si>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</si>
  <si>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</si>
  <si>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</si>
  <si>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</si>
  <si>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</si>
  <si>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</si>
  <si>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</si>
  <si>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</si>
  <si>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</si>
  <si>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</si>
  <si>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</si>
  <si>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</si>
  <si>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</si>
  <si>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</si>
  <si>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</si>
  <si>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</si>
  <si>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</si>
  <si>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</si>
  <si>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</si>
  <si>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</si>
  <si>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</si>
  <si>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</si>
  <si>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</si>
  <si>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</si>
  <si>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</si>
  <si>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</si>
  <si>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</si>
  <si>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</si>
  <si>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</si>
  <si>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</si>
  <si>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</si>
  <si>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</si>
  <si>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</si>
  <si>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</si>
  <si>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</si>
  <si>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</si>
  <si>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</si>
  <si>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</si>
  <si>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</si>
  <si>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</si>
  <si>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</si>
  <si>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</si>
  <si>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</si>
  <si>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</si>
  <si>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</si>
  <si>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</si>
  <si>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</si>
  <si>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</si>
  <si>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</si>
  <si>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</si>
  <si>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</si>
  <si>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</si>
  <si>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</si>
  <si>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</si>
  <si>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</si>
  <si>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</si>
  <si>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</si>
  <si>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</si>
  <si>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</si>
  <si>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</si>
  <si>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</si>
  <si>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</si>
  <si>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</si>
  <si>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</si>
  <si>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</si>
  <si>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</si>
  <si>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</si>
  <si>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</si>
  <si>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2099/2100</t>
  </si>
  <si>
    <t xml:space="preserve">ab </t>
  </si>
  <si>
    <t>Anzahl Kalenderwochen</t>
  </si>
  <si>
    <t>TG</t>
  </si>
  <si>
    <t xml:space="preserve">         C             D           E</t>
  </si>
  <si>
    <t>z.B. 80% ab 01.02.2020 50%</t>
  </si>
  <si>
    <t>test</t>
  </si>
  <si>
    <t>DI</t>
  </si>
  <si>
    <t>keine</t>
  </si>
  <si>
    <t>V7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</si>
</sst>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h]:mm"/>
    <numFmt numFmtId="165" formatCode="[Red][=1]ddd;[Red][=7]ddd;ddd"/>
    <numFmt numFmtId="166" formatCode="0.0"/>
    <numFmt numFmtId="167" formatCode="yyyy"/>
    <numFmt numFmtId="168" formatCode="mmmm\ yyyy"/>
    <numFmt numFmtId="169" formatCode="dd/mm/yyyy;@"/>
    <numFmt numFmtId="170" formatCode="#,##0.0000"/>
    <numFmt numFmtId="171" formatCode="[hh]:mm"/>
    <numFmt numFmtId="172" formatCode="d/m/yy\ h:mm"/>
    <numFmt numFmtId="173" formatCode="mmmm"/>
    <numFmt numFmtId="174" formatCode="mmmm\ yy"/>
    <numFmt numFmtId="175" formatCode="&quot;- &quot;[hh]:mm"/>
    <numFmt numFmtId="176" formatCode="dd"/>
    <numFmt numFmtId="177" formatCode="dd/mm/yy"/>
    <numFmt numFmtId="178" formatCode="[Red][&gt;4.16667][hh]:mm;[hh]:mm"/>
    <numFmt numFmtId="179" formatCode="[Red][&gt;8.33333333333333][hh]:mm;[hh]:mm"/>
    <numFmt numFmtId="180" formatCode="[Red][&gt;4.16667]&quot;- &quot;[hh]:mm;[&gt;0]&quot;- &quot;[hh]:mm;[hh]:mm"/>
    <numFmt numFmtId="181" formatCode="[Red]&quot;- &quot;[hh]:mm;[hh]:mm"/>
    <numFmt numFmtId="182" formatCode="0.000"/>
    <numFmt numFmtId="183" formatCode="hh;\:mm"/>
    <numFmt numFmtId="184" formatCode="#,##0.0_ ;[Red]\-#,##0.0\ "/>
    <numFmt numFmtId="185" formatCode="#,##0.00_ ;[Red]\-#,##0.00\ "/>
    <numFmt numFmtId="186" formatCode="ddd"/>
  </numFmts>
  <fonts count="87">
    <font>
      <sz val="10"/>
      <name val="MS Sans Serif"/>
      <family val="2"/>
    </font>
    <font>
      <b/>
      <sz val="14"/>
      <name val="Arial"/>
      <family val="2"/>
    </font>
    <font>
      <sz val="12"/>
      <name val="Arial"/>
      <family val="2"/>
    </font>
    <font>
      <b/>
      <sz val="12"/>
      <name val="Arial"/>
      <family val="2"/>
    </font>
    <font>
      <b/>
      <sz val="12"/>
      <color indexed="10"/>
      <name val="Arial"/>
      <family val="2"/>
    </font>
    <font>
      <b/>
      <sz val="12"/>
      <color indexed="8"/>
      <name val="Arial"/>
      <family val="2"/>
    </font>
    <font>
      <b/>
      <sz val="9"/>
      <color indexed="8"/>
      <name val="Tahoma"/>
      <family val="2"/>
    </font>
    <font>
      <sz val="9"/>
      <color indexed="8"/>
      <name val="Tahoma"/>
      <family val="2"/>
    </font>
    <font>
      <b/>
      <sz val="11"/>
      <color indexed="8"/>
      <name val="Calibri"/>
      <family val="2"/>
    </font>
    <font>
      <sz val="10"/>
      <name val="Arial"/>
      <family val="2"/>
    </font>
    <font>
      <b/>
      <sz val="18"/>
      <name val="Arial"/>
      <family val="2"/>
    </font>
    <font>
      <b/>
      <sz val="14"/>
      <color indexed="10"/>
      <name val="Arial"/>
      <family val="2"/>
    </font>
    <font>
      <b/>
      <sz val="11"/>
      <color indexed="12"/>
      <name val="Arial"/>
      <family val="2"/>
    </font>
    <font>
      <b/>
      <sz val="8"/>
      <color indexed="8"/>
      <name val="Tahoma"/>
      <family val="2"/>
    </font>
    <font>
      <sz val="8"/>
      <color indexed="8"/>
      <name val="Tahoma"/>
      <family val="2"/>
    </font>
    <font>
      <b/>
      <sz val="10"/>
      <name val="Arial"/>
      <family val="2"/>
    </font>
    <font>
      <sz val="10"/>
      <color indexed="12"/>
      <name val="Arial"/>
      <family val="2"/>
    </font>
    <font>
      <b/>
      <sz val="10"/>
      <color indexed="10"/>
      <name val="Arial"/>
      <family val="2"/>
    </font>
    <font>
      <b/>
      <sz val="10"/>
      <name val="MS Sans Serif"/>
      <family val="2"/>
    </font>
    <font>
      <b/>
      <i/>
      <sz val="12"/>
      <name val="Arial"/>
      <family val="2"/>
    </font>
    <font>
      <b/>
      <i/>
      <sz val="10"/>
      <name val="Arial"/>
      <family val="2"/>
    </font>
    <font>
      <b/>
      <i/>
      <sz val="12"/>
      <color indexed="10"/>
      <name val="Arial"/>
      <family val="2"/>
    </font>
    <font>
      <sz val="10"/>
      <color indexed="27"/>
      <name val="MS Sans Serif"/>
      <family val="2"/>
    </font>
    <font>
      <b/>
      <sz val="12"/>
      <color indexed="10"/>
      <name val="MS Sans Serif"/>
      <family val="2"/>
    </font>
    <font>
      <sz val="14"/>
      <color indexed="9"/>
      <name val="Arial"/>
      <family val="2"/>
    </font>
    <font>
      <sz val="11"/>
      <color indexed="9"/>
      <name val="Arial"/>
      <family val="2"/>
    </font>
    <font>
      <sz val="11"/>
      <color indexed="12"/>
      <name val="Arial"/>
      <family val="2"/>
    </font>
    <font>
      <sz val="12"/>
      <color indexed="12"/>
      <name val="Arial"/>
      <family val="2"/>
    </font>
    <font>
      <sz val="10"/>
      <color indexed="12"/>
      <name val="MS Sans Serif"/>
      <family val="2"/>
    </font>
    <font>
      <b/>
      <sz val="11"/>
      <name val="Arial"/>
      <family val="2"/>
    </font>
    <font>
      <sz val="10"/>
      <name val="Frutiger55Roman"/>
      <family val="2"/>
    </font>
    <font>
      <b/>
      <sz val="14"/>
      <name val="Frutiger55Roman"/>
      <family val="2"/>
    </font>
    <font>
      <b/>
      <sz val="12"/>
      <name val="Frutiger55Roman"/>
      <family val="2"/>
    </font>
    <font>
      <b/>
      <sz val="9"/>
      <name val="Arial"/>
      <family val="2"/>
    </font>
    <font>
      <b/>
      <sz val="9"/>
      <name val="Frutiger55Roman"/>
      <family val="2"/>
    </font>
    <font>
      <sz val="9"/>
      <name val="Frutiger55Roman"/>
      <family val="2"/>
    </font>
    <font>
      <sz val="9"/>
      <name val="Arial"/>
      <family val="2"/>
    </font>
    <font>
      <b/>
      <sz val="18"/>
      <color indexed="10"/>
      <name val="Arial"/>
      <family val="2"/>
    </font>
    <font>
      <sz val="10"/>
      <color indexed="9"/>
      <name val="Arial"/>
      <family val="2"/>
    </font>
    <font>
      <sz val="14"/>
      <name val="Arial"/>
      <family val="2"/>
    </font>
    <font>
      <sz val="8"/>
      <name val="Arial"/>
      <family val="2"/>
    </font>
    <font>
      <sz val="6"/>
      <name val="Arial"/>
      <family val="2"/>
    </font>
    <font>
      <sz val="7"/>
      <color indexed="22"/>
      <name val="Arial"/>
      <family val="2"/>
    </font>
    <font>
      <b/>
      <sz val="10"/>
      <color indexed="9"/>
      <name val="Arial"/>
      <family val="2"/>
    </font>
    <font>
      <b/>
      <sz val="8"/>
      <name val="Arial"/>
      <family val="2"/>
    </font>
    <font>
      <sz val="8"/>
      <color indexed="27"/>
      <name val="Arial"/>
      <family val="2"/>
    </font>
    <font>
      <sz val="9"/>
      <name val="Verdana"/>
      <family val="2"/>
    </font>
    <font>
      <i/>
      <sz val="10"/>
      <name val="Arial"/>
      <family val="2"/>
    </font>
    <font>
      <i/>
      <sz val="8"/>
      <name val="Arial"/>
      <family val="2"/>
    </font>
    <font>
      <sz val="10"/>
      <color indexed="8"/>
      <name val="ARIAL"/>
      <family val="2"/>
    </font>
    <font>
      <b/>
      <sz val="10"/>
      <color indexed="8"/>
      <name val="ARIAL"/>
      <family val="2"/>
    </font>
    <font>
      <sz val="10"/>
      <color indexed="10"/>
      <name val="Arial"/>
      <family val="2"/>
    </font>
    <font>
      <i/>
      <sz val="10"/>
      <color indexed="8"/>
      <name val="Arial"/>
      <family val="2"/>
    </font>
    <font>
      <i/>
      <sz val="8"/>
      <color indexed="8"/>
      <name val="Arial"/>
      <family val="2"/>
    </font>
    <font>
      <b/>
      <i/>
      <sz val="18"/>
      <name val="Arial"/>
      <family val="2"/>
    </font>
    <font>
      <sz val="7"/>
      <name val="Arial"/>
      <family val="2"/>
    </font>
    <font>
      <b/>
      <i/>
      <sz val="8"/>
      <color indexed="8"/>
      <name val="Arial"/>
      <family val="2"/>
    </font>
    <font>
      <i/>
      <sz val="9"/>
      <name val="Arial"/>
      <family val="2"/>
    </font>
    <font>
      <sz val="11"/>
      <name val="Arial"/>
      <family val="2"/>
    </font>
    <font>
      <i/>
      <sz val="12"/>
      <name val="Arial"/>
      <family val="2"/>
    </font>
    <font>
      <b/>
      <sz val="14"/>
      <color indexed="18"/>
      <name val="Arial"/>
      <family val="2"/>
    </font>
    <font>
      <sz val="16"/>
      <name val="Arial"/>
      <family val="2"/>
    </font>
    <font>
      <b/>
      <sz val="10"/>
      <color indexed="18"/>
      <name val="Arial"/>
      <family val="2"/>
    </font>
    <font>
      <sz val="8"/>
      <color indexed="8"/>
      <name val="Arial"/>
      <family val="2"/>
    </font>
    <font>
      <b/>
      <i/>
      <sz val="9"/>
      <name val="Arial"/>
      <family val="2"/>
    </font>
    <font>
      <b/>
      <sz val="16"/>
      <name val="MS Sans Serif"/>
      <family val="2"/>
    </font>
    <font>
      <sz val="10"/>
      <color indexed="9"/>
      <name val="MS Sans Serif"/>
      <family val="2"/>
    </font>
    <font>
      <b/>
      <sz val="8"/>
      <name val="MS Sans Serif"/>
      <family val="2"/>
    </font>
    <font>
      <sz val="8"/>
      <name val="MS Sans Serif"/>
      <family val="2"/>
    </font>
    <font>
      <sz val="10"/>
      <name val="MS Sans Serif"/>
      <family val="2"/>
    </font>
    <font>
      <b/>
      <sz val="8"/>
      <color indexed="10"/>
      <name val="Arial"/>
      <family val="2"/>
    </font>
    <font>
      <b/>
      <sz val="11"/>
      <name val="Calibri"/>
      <family val="2"/>
    </font>
    <font>
      <b/>
      <sz val="11"/>
      <color theme="0"/>
      <name val="Calibri"/>
      <family val="2"/>
    </font>
    <font>
      <sz val="10"/>
      <color theme="0"/>
      <name val="MS Sans Serif"/>
      <family val="2"/>
    </font>
    <font>
      <sz val="10"/>
      <color theme="0"/>
      <name val="Arial"/>
      <family val="2"/>
    </font>
    <font>
      <b/>
      <sz val="12"/>
      <color theme="0"/>
      <name val="Arial"/>
      <family val="2"/>
    </font>
    <font>
      <sz val="10"/>
      <color rgb="FF008080"/>
      <name val="Arial"/>
      <family val="2"/>
    </font>
    <font>
      <b/>
      <sz val="11"/>
      <color rgb="FFEAEAEA"/>
      <name val="Arial"/>
      <family val="2"/>
    </font>
    <font>
      <b/>
      <sz val="8"/>
      <color theme="1"/>
      <name val="Arial"/>
      <family val="2"/>
    </font>
    <font>
      <b/>
      <sz val="8"/>
      <color rgb="FFCCFFCC"/>
      <name val="Arial"/>
      <family val="2"/>
    </font>
    <font>
      <sz val="10"/>
      <color theme="0" tint="-0.249977111117893"/>
      <name val="Arial"/>
      <family val="2"/>
    </font>
    <font>
      <sz val="12"/>
      <color theme="0"/>
      <name val="Arial"/>
      <family val="2"/>
    </font>
    <font>
      <sz val="10"/>
      <color theme="0" tint="-0.14999847407452621"/>
      <name val="MS Sans Serif"/>
      <family val="2"/>
    </font>
    <font>
      <sz val="10"/>
      <color rgb="FFEAEAEA"/>
      <name val="MS Sans Serif"/>
      <family val="2"/>
    </font>
    <font>
      <sz val="9"/>
      <color rgb="FFEAEAEA"/>
      <name val="Arial"/>
      <family val="2"/>
    </font>
    <font>
      <sz val="11"/>
      <color theme="1"/>
      <name val="Arial"/>
      <family val="2"/>
    </font>
    <font>
      <sz val="10"/>
      <color theme="1"/>
      <name val="ARIAL"/>
      <family val="2"/>
    </font>
  </fonts>
  <fills count="21">
    <fill>
      <patternFill patternType="none"/>
    </fill>
    <fill>
      <patternFill patternType="gray125"/>
    </fill>
    <fill>
      <patternFill patternType="solid">
        <fgColor indexed="42"/>
        <bgColor indexed="41"/>
      </patternFill>
    </fill>
    <fill>
      <patternFill patternType="solid">
        <fgColor indexed="13"/>
        <bgColor indexed="34"/>
      </patternFill>
    </fill>
    <fill>
      <patternFill patternType="solid">
        <fgColor indexed="9"/>
        <bgColor indexed="26"/>
      </patternFill>
    </fill>
    <fill>
      <patternFill patternType="solid">
        <fgColor indexed="27"/>
        <bgColor indexed="42"/>
      </patternFill>
    </fill>
    <fill>
      <patternFill patternType="solid">
        <fgColor indexed="21"/>
        <bgColor indexed="38"/>
      </patternFill>
    </fill>
    <fill>
      <patternFill patternType="solid">
        <fgColor indexed="54"/>
        <bgColor indexed="21"/>
      </patternFill>
    </fill>
    <fill>
      <patternFill patternType="solid">
        <fgColor indexed="26"/>
        <bgColor indexed="43"/>
      </patternFill>
    </fill>
    <fill>
      <patternFill patternType="solid">
        <fgColor indexed="15"/>
        <bgColor indexed="35"/>
      </patternFill>
    </fill>
    <fill>
      <patternFill patternType="solid">
        <fgColor indexed="46"/>
        <bgColor indexed="31"/>
      </patternFill>
    </fill>
    <fill>
      <patternFill patternType="solid">
        <fgColor indexed="40"/>
        <bgColor indexed="49"/>
      </patternFill>
    </fill>
    <fill>
      <patternFill patternType="solid">
        <fgColor indexed="14"/>
        <bgColor indexed="33"/>
      </patternFill>
    </fill>
    <fill>
      <patternFill patternType="solid">
        <fgColor indexed="22"/>
        <bgColor indexed="31"/>
      </patternFill>
    </fill>
    <fill>
      <patternFill patternType="solid">
        <fgColor indexed="43"/>
        <bgColor indexed="26"/>
      </patternFill>
    </fill>
    <fill>
      <patternFill patternType="solid">
        <fgColor indexed="57"/>
        <bgColor indexed="17"/>
      </patternFill>
    </fill>
    <fill>
      <patternFill patternType="solid">
        <fgColor indexed="44"/>
        <bgColor indexed="31"/>
      </patternFill>
    </fill>
    <fill>
      <patternFill patternType="solid">
        <fgColor indexed="42"/>
        <bgColor indexed="64"/>
      </patternFill>
    </fill>
    <fill>
      <patternFill patternType="solid">
        <fgColor rgb="FFEAEAEA"/>
        <bgColor indexed="42"/>
      </patternFill>
    </fill>
    <fill>
      <patternFill patternType="solid">
        <fgColor rgb="FFEAEAEA"/>
        <bgColor indexed="26"/>
      </patternFill>
    </fill>
    <fill>
      <patternFill patternType="solid">
        <fgColor rgb="FFCCFFCC"/>
        <bgColor indexed="41"/>
      </patternFill>
    </fill>
  </fills>
  <borders count="108">
    <border>
      <left/>
      <right/>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top style="thin">
        <color indexed="8"/>
      </top>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hair">
        <color indexed="8"/>
      </right>
      <top/>
      <bottom style="hair">
        <color indexed="8"/>
      </bottom>
      <diagonal/>
    </border>
    <border>
      <left style="hair">
        <color indexed="8"/>
      </left>
      <right style="hair">
        <color indexed="8"/>
      </right>
      <top style="thin">
        <color indexed="8"/>
      </top>
      <bottom style="thin">
        <color indexed="8"/>
      </bottom>
      <diagonal/>
    </border>
    <border>
      <left/>
      <right/>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top style="medium">
        <color indexed="8"/>
      </top>
      <bottom style="medium">
        <color indexed="8"/>
      </bottom>
      <diagonal/>
    </border>
    <border>
      <left style="thin">
        <color indexed="8"/>
      </left>
      <right style="thin">
        <color indexed="8"/>
      </right>
      <top style="thick">
        <color indexed="8"/>
      </top>
      <bottom style="medium">
        <color indexed="8"/>
      </bottom>
      <diagonal/>
    </border>
    <border>
      <left/>
      <right style="hair">
        <color indexed="8"/>
      </right>
      <top style="medium">
        <color indexed="8"/>
      </top>
      <bottom style="medium">
        <color indexed="8"/>
      </bottom>
      <diagonal/>
    </border>
    <border>
      <left/>
      <right style="hair">
        <color indexed="8"/>
      </right>
      <top style="thin">
        <color indexed="8"/>
      </top>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thin">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style="thin">
        <color indexed="8"/>
      </bottom>
      <diagonal/>
    </border>
    <border>
      <left style="hair">
        <color indexed="8"/>
      </left>
      <right style="thin">
        <color indexed="8"/>
      </right>
      <top style="hair">
        <color indexed="8"/>
      </top>
      <bottom/>
      <diagonal/>
    </border>
    <border>
      <left/>
      <right/>
      <top style="hair">
        <color indexed="8"/>
      </top>
      <bottom/>
      <diagonal/>
    </border>
    <border>
      <left/>
      <right/>
      <top style="thick">
        <color indexed="14"/>
      </top>
      <bottom style="thin">
        <color indexed="8"/>
      </bottom>
      <diagonal/>
    </border>
    <border>
      <left/>
      <right/>
      <top style="thick">
        <color indexed="14"/>
      </top>
      <bottom/>
      <diagonal/>
    </border>
    <border>
      <left style="thin">
        <color indexed="8"/>
      </left>
      <right style="thin">
        <color indexed="8"/>
      </right>
      <top style="double">
        <color indexed="8"/>
      </top>
      <bottom style="thin">
        <color indexed="8"/>
      </bottom>
      <diagonal/>
    </border>
    <border>
      <left/>
      <right style="hair">
        <color indexed="8"/>
      </right>
      <top style="double">
        <color indexed="8"/>
      </top>
      <bottom style="thin">
        <color indexed="8"/>
      </bottom>
      <diagonal/>
    </border>
    <border>
      <left style="hair">
        <color indexed="8"/>
      </left>
      <right style="hair">
        <color indexed="8"/>
      </right>
      <top style="double">
        <color indexed="8"/>
      </top>
      <bottom style="thin">
        <color indexed="8"/>
      </bottom>
      <diagonal/>
    </border>
    <border>
      <left style="hair">
        <color indexed="8"/>
      </left>
      <right style="thin">
        <color indexed="8"/>
      </right>
      <top/>
      <bottom style="thick">
        <color indexed="14"/>
      </bottom>
      <diagonal/>
    </border>
    <border>
      <left style="thin">
        <color indexed="8"/>
      </left>
      <right style="thin">
        <color indexed="8"/>
      </right>
      <top style="thin">
        <color indexed="8"/>
      </top>
      <bottom style="thick">
        <color indexed="14"/>
      </bottom>
      <diagonal/>
    </border>
    <border>
      <left style="thin">
        <color indexed="8"/>
      </left>
      <right style="thin">
        <color indexed="8"/>
      </right>
      <top style="thin">
        <color indexed="8"/>
      </top>
      <bottom style="medium">
        <color indexed="8"/>
      </bottom>
      <diagonal/>
    </border>
    <border>
      <left/>
      <right/>
      <top style="double">
        <color indexed="8"/>
      </top>
      <bottom style="thin">
        <color indexed="8"/>
      </bottom>
      <diagonal/>
    </border>
    <border>
      <left style="hair">
        <color indexed="8"/>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hair">
        <color indexed="8"/>
      </right>
      <top style="medium">
        <color indexed="8"/>
      </top>
      <bottom style="medium">
        <color indexed="8"/>
      </bottom>
      <diagonal/>
    </border>
    <border>
      <left style="hair">
        <color indexed="8"/>
      </left>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diagonalUp="1" diagonalDown="1">
      <left/>
      <right/>
      <top style="medium">
        <color indexed="8"/>
      </top>
      <bottom/>
      <diagonal style="thin">
        <color indexed="8"/>
      </diagonal>
    </border>
    <border>
      <left style="medium">
        <color indexed="8"/>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bottom/>
      <diagonal/>
    </border>
    <border>
      <left style="hair">
        <color indexed="8"/>
      </left>
      <right style="medium">
        <color indexed="8"/>
      </right>
      <top style="hair">
        <color indexed="8"/>
      </top>
      <bottom style="hair">
        <color indexed="8"/>
      </bottom>
      <diagonal/>
    </border>
    <border>
      <left style="medium">
        <color indexed="8"/>
      </left>
      <right style="hair">
        <color indexed="8"/>
      </right>
      <top style="hair">
        <color indexed="8"/>
      </top>
      <bottom style="medium">
        <color indexed="14"/>
      </bottom>
      <diagonal/>
    </border>
    <border>
      <left style="hair">
        <color indexed="8"/>
      </left>
      <right style="medium">
        <color indexed="8"/>
      </right>
      <top style="hair">
        <color indexed="8"/>
      </top>
      <bottom style="medium">
        <color indexed="14"/>
      </bottom>
      <diagonal/>
    </border>
    <border>
      <left style="medium">
        <color indexed="8"/>
      </left>
      <right style="medium">
        <color indexed="8"/>
      </right>
      <top style="thin">
        <color indexed="8"/>
      </top>
      <bottom style="medium">
        <color indexed="14"/>
      </bottom>
      <diagonal/>
    </border>
    <border>
      <left style="medium">
        <color indexed="8"/>
      </left>
      <right style="hair">
        <color indexed="8"/>
      </right>
      <top style="thin">
        <color indexed="8"/>
      </top>
      <bottom style="hair">
        <color indexed="8"/>
      </bottom>
      <diagonal/>
    </border>
    <border>
      <left style="medium">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thin">
        <color indexed="8"/>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thin">
        <color indexed="8"/>
      </right>
      <top/>
      <bottom style="hair">
        <color indexed="8"/>
      </bottom>
      <diagonal/>
    </border>
    <border>
      <left style="thin">
        <color indexed="8"/>
      </left>
      <right/>
      <top style="hair">
        <color indexed="8"/>
      </top>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right/>
      <top style="medium">
        <color indexed="8"/>
      </top>
      <bottom style="thin">
        <color indexed="8"/>
      </bottom>
      <diagonal/>
    </border>
    <border diagonalUp="1" diagonalDown="1">
      <left/>
      <right style="thin">
        <color indexed="8"/>
      </right>
      <top style="medium">
        <color indexed="8"/>
      </top>
      <bottom style="medium">
        <color indexed="8"/>
      </bottom>
      <diagonal style="thin">
        <color indexed="8"/>
      </diagonal>
    </border>
  </borders>
  <cellStyleXfs count="3">
    <xf numFmtId="0" fontId="0" fillId="0" borderId="0"/>
    <xf numFmtId="0" fontId="69" fillId="0" borderId="0"/>
    <xf numFmtId="9" fontId="69" fillId="0" borderId="0" applyFill="0" applyBorder="0" applyAlignment="0" applyProtection="0"/>
  </cellStyleXfs>
  <cellXfs count="817">
    <xf numFmtId="0" fontId="0" fillId="0" borderId="0" xfId="0"/>
    <xf numFmtId="0" fontId="0" fillId="0" borderId="0" xfId="0" applyFont="1"/>
    <xf numFmtId="0" fontId="1" fillId="0" borderId="0" xfId="0" applyFont="1" applyAlignment="1" applyProtection="1"/>
    <xf numFmtId="0" fontId="0" fillId="0" borderId="0" xfId="0" applyProtection="1"/>
    <xf numFmtId="0" fontId="2" fillId="0" borderId="0" xfId="0" applyFont="1" applyProtection="1"/>
    <xf numFmtId="0" fontId="0" fillId="0" borderId="0" xfId="0" applyFont="1" applyAlignment="1"/>
    <xf numFmtId="0" fontId="2" fillId="0" borderId="0" xfId="0" applyFont="1" applyAlignment="1" applyProtection="1">
      <alignment horizontal="center"/>
    </xf>
    <xf numFmtId="2" fontId="2" fillId="0" borderId="0" xfId="0" applyNumberFormat="1" applyFont="1" applyProtection="1"/>
    <xf numFmtId="2" fontId="2" fillId="2" borderId="0" xfId="0" applyNumberFormat="1" applyFont="1" applyFill="1" applyProtection="1">
      <protection locked="0"/>
    </xf>
    <xf numFmtId="164" fontId="0" fillId="0" borderId="0" xfId="0" applyNumberFormat="1" applyFont="1"/>
    <xf numFmtId="165" fontId="0" fillId="0" borderId="0" xfId="0" applyNumberFormat="1" applyFont="1"/>
    <xf numFmtId="2" fontId="4" fillId="0" borderId="0" xfId="0" applyNumberFormat="1" applyFont="1" applyProtection="1"/>
    <xf numFmtId="0" fontId="4" fillId="0" borderId="0" xfId="0" applyFont="1" applyProtection="1"/>
    <xf numFmtId="0" fontId="5" fillId="0" borderId="0" xfId="0" applyFont="1" applyProtection="1"/>
    <xf numFmtId="166" fontId="5" fillId="0" borderId="0" xfId="0" applyNumberFormat="1" applyFont="1" applyProtection="1"/>
    <xf numFmtId="9" fontId="5" fillId="0" borderId="0" xfId="0" applyNumberFormat="1" applyFont="1" applyAlignment="1" applyProtection="1">
      <alignment horizontal="left"/>
    </xf>
    <xf numFmtId="0" fontId="3" fillId="0" borderId="0" xfId="0" applyFont="1" applyProtection="1"/>
    <xf numFmtId="2" fontId="3" fillId="0" borderId="0" xfId="0" applyNumberFormat="1" applyFont="1" applyProtection="1"/>
    <xf numFmtId="164" fontId="3" fillId="0" borderId="0" xfId="0" applyNumberFormat="1" applyFont="1"/>
    <xf numFmtId="4" fontId="2" fillId="0" borderId="0" xfId="0" applyNumberFormat="1" applyFont="1" applyProtection="1"/>
    <xf numFmtId="0" fontId="3" fillId="3" borderId="0" xfId="0" applyFont="1" applyFill="1"/>
    <xf numFmtId="14" fontId="3" fillId="3" borderId="0" xfId="0" applyNumberFormat="1" applyFont="1" applyFill="1" applyAlignment="1">
      <alignment horizontal="left"/>
    </xf>
    <xf numFmtId="0" fontId="3" fillId="3" borderId="0" xfId="0" applyFont="1" applyFill="1" applyAlignment="1"/>
    <xf numFmtId="0" fontId="8" fillId="0" borderId="0" xfId="0" applyFont="1" applyProtection="1"/>
    <xf numFmtId="9" fontId="8" fillId="0" borderId="0" xfId="0" applyNumberFormat="1" applyFont="1" applyAlignment="1" applyProtection="1">
      <alignment horizontal="left"/>
    </xf>
    <xf numFmtId="0" fontId="3" fillId="0" borderId="0" xfId="0" applyFont="1" applyAlignment="1" applyProtection="1">
      <alignment horizontal="center"/>
    </xf>
    <xf numFmtId="9" fontId="3" fillId="0" borderId="0" xfId="0" applyNumberFormat="1" applyFont="1" applyAlignment="1" applyProtection="1">
      <alignment horizontal="center"/>
    </xf>
    <xf numFmtId="164" fontId="2" fillId="0" borderId="0" xfId="0" applyNumberFormat="1" applyFont="1" applyProtection="1"/>
    <xf numFmtId="164" fontId="2" fillId="0" borderId="0" xfId="0" applyNumberFormat="1" applyFont="1" applyAlignment="1" applyProtection="1">
      <alignment horizontal="center"/>
    </xf>
    <xf numFmtId="167" fontId="2" fillId="0" borderId="0" xfId="0" applyNumberFormat="1" applyFont="1" applyAlignment="1" applyProtection="1">
      <alignment horizontal="center"/>
    </xf>
    <xf numFmtId="1" fontId="2" fillId="0" borderId="0" xfId="0" applyNumberFormat="1" applyFont="1" applyProtection="1"/>
    <xf numFmtId="164" fontId="5" fillId="0" borderId="0" xfId="0" applyNumberFormat="1" applyFont="1" applyProtection="1"/>
    <xf numFmtId="0" fontId="0" fillId="0" borderId="0" xfId="0" applyNumberFormat="1"/>
    <xf numFmtId="164" fontId="0" fillId="0" borderId="0" xfId="0" applyNumberFormat="1"/>
    <xf numFmtId="2" fontId="0" fillId="0" borderId="0" xfId="0" applyNumberFormat="1"/>
    <xf numFmtId="0" fontId="9" fillId="0" borderId="0" xfId="0" applyFont="1" applyProtection="1"/>
    <xf numFmtId="0" fontId="9" fillId="0" borderId="1" xfId="0" applyFont="1" applyBorder="1" applyProtection="1"/>
    <xf numFmtId="0" fontId="9" fillId="0" borderId="2" xfId="0" applyFont="1" applyBorder="1" applyProtection="1"/>
    <xf numFmtId="0" fontId="9" fillId="4" borderId="0" xfId="0" applyFont="1" applyFill="1" applyProtection="1"/>
    <xf numFmtId="0" fontId="9" fillId="4" borderId="0" xfId="0" applyFont="1" applyFill="1" applyAlignment="1" applyProtection="1">
      <alignment horizontal="center"/>
    </xf>
    <xf numFmtId="0" fontId="9" fillId="0" borderId="0" xfId="0" applyFont="1" applyFill="1" applyProtection="1"/>
    <xf numFmtId="0" fontId="9" fillId="5" borderId="0" xfId="0" applyFont="1" applyFill="1" applyProtection="1"/>
    <xf numFmtId="0" fontId="10" fillId="0" borderId="0" xfId="0" applyFont="1" applyFill="1" applyBorder="1" applyAlignment="1" applyProtection="1">
      <alignment horizontal="left"/>
    </xf>
    <xf numFmtId="0" fontId="9" fillId="4" borderId="0" xfId="0" applyFont="1" applyFill="1" applyAlignment="1" applyProtection="1">
      <alignment horizontal="left"/>
    </xf>
    <xf numFmtId="0" fontId="0" fillId="4" borderId="0" xfId="0" applyFont="1" applyFill="1" applyAlignment="1" applyProtection="1">
      <alignment horizontal="center"/>
    </xf>
    <xf numFmtId="0" fontId="0" fillId="4" borderId="0" xfId="0" applyFont="1" applyFill="1" applyProtection="1"/>
    <xf numFmtId="0" fontId="1" fillId="0" borderId="3" xfId="0" applyFont="1" applyFill="1" applyBorder="1" applyAlignment="1" applyProtection="1">
      <alignment horizontal="right"/>
    </xf>
    <xf numFmtId="0" fontId="9" fillId="2" borderId="1" xfId="0" applyFont="1" applyFill="1" applyBorder="1" applyProtection="1"/>
    <xf numFmtId="170" fontId="12" fillId="2" borderId="0" xfId="0" applyNumberFormat="1" applyFont="1" applyFill="1" applyBorder="1" applyAlignment="1" applyProtection="1">
      <alignment horizontal="right" vertical="center"/>
    </xf>
    <xf numFmtId="49" fontId="12" fillId="2" borderId="0" xfId="0" applyNumberFormat="1" applyFont="1" applyFill="1" applyBorder="1" applyAlignment="1" applyProtection="1">
      <alignment horizontal="right" vertical="center"/>
      <protection locked="0"/>
    </xf>
    <xf numFmtId="0" fontId="15" fillId="0" borderId="4" xfId="0" applyFont="1" applyFill="1" applyBorder="1" applyAlignment="1" applyProtection="1">
      <alignment vertical="center"/>
    </xf>
    <xf numFmtId="0" fontId="16" fillId="0" borderId="0" xfId="0" applyFont="1" applyFill="1" applyBorder="1" applyAlignment="1" applyProtection="1">
      <alignment horizontal="left" vertical="center" indent="3"/>
    </xf>
    <xf numFmtId="0" fontId="15" fillId="0" borderId="0" xfId="0" applyFont="1" applyFill="1" applyBorder="1" applyAlignment="1" applyProtection="1">
      <alignment horizontal="left" vertical="center" indent="3"/>
    </xf>
    <xf numFmtId="0" fontId="17" fillId="0" borderId="0" xfId="0" applyFont="1" applyFill="1" applyBorder="1" applyAlignment="1" applyProtection="1">
      <alignment horizontal="left" vertical="center" indent="3"/>
    </xf>
    <xf numFmtId="0" fontId="3" fillId="0" borderId="4" xfId="0" applyFont="1" applyFill="1" applyBorder="1" applyAlignment="1" applyProtection="1">
      <alignment horizontal="right" vertical="center"/>
    </xf>
    <xf numFmtId="2" fontId="9" fillId="4" borderId="0" xfId="0" applyNumberFormat="1" applyFont="1" applyFill="1" applyAlignment="1" applyProtection="1">
      <alignment horizontal="center"/>
    </xf>
    <xf numFmtId="2" fontId="9" fillId="4" borderId="0" xfId="0" applyNumberFormat="1" applyFont="1" applyFill="1" applyProtection="1"/>
    <xf numFmtId="0" fontId="3" fillId="0" borderId="5" xfId="0" applyFont="1" applyFill="1" applyBorder="1" applyAlignment="1" applyProtection="1">
      <alignment horizontal="right" vertical="center"/>
    </xf>
    <xf numFmtId="171" fontId="9" fillId="4" borderId="0" xfId="0" applyNumberFormat="1" applyFont="1" applyFill="1" applyProtection="1"/>
    <xf numFmtId="0" fontId="19" fillId="0" borderId="3" xfId="0" applyFont="1" applyFill="1" applyBorder="1" applyAlignment="1" applyProtection="1">
      <alignment horizontal="right" vertical="top" wrapText="1"/>
    </xf>
    <xf numFmtId="167" fontId="9" fillId="4" borderId="0" xfId="0" applyNumberFormat="1" applyFont="1" applyFill="1" applyProtection="1"/>
    <xf numFmtId="0" fontId="19" fillId="0" borderId="4" xfId="0" applyFont="1" applyFill="1" applyBorder="1" applyAlignment="1" applyProtection="1">
      <alignment horizontal="right" vertical="center"/>
    </xf>
    <xf numFmtId="14" fontId="9" fillId="4" borderId="0" xfId="0" applyNumberFormat="1" applyFont="1" applyFill="1" applyProtection="1"/>
    <xf numFmtId="0" fontId="9" fillId="4" borderId="0" xfId="0" applyNumberFormat="1" applyFont="1" applyFill="1" applyAlignment="1" applyProtection="1">
      <alignment horizontal="right"/>
    </xf>
    <xf numFmtId="49" fontId="9" fillId="4" borderId="0" xfId="0" applyNumberFormat="1" applyFont="1" applyFill="1" applyProtection="1"/>
    <xf numFmtId="167" fontId="9" fillId="4" borderId="0" xfId="0" applyNumberFormat="1" applyFont="1" applyFill="1" applyAlignment="1" applyProtection="1">
      <alignment horizontal="right"/>
    </xf>
    <xf numFmtId="0" fontId="19" fillId="0" borderId="3" xfId="0" applyFont="1" applyFill="1" applyBorder="1" applyAlignment="1" applyProtection="1">
      <alignment horizontal="right" vertical="center"/>
    </xf>
    <xf numFmtId="169" fontId="9" fillId="4" borderId="0" xfId="0" applyNumberFormat="1" applyFont="1" applyFill="1" applyAlignment="1" applyProtection="1">
      <alignment horizontal="right"/>
    </xf>
    <xf numFmtId="171" fontId="9" fillId="4" borderId="0" xfId="0" applyNumberFormat="1" applyFont="1" applyFill="1" applyAlignment="1" applyProtection="1">
      <alignment horizontal="right"/>
    </xf>
    <xf numFmtId="0" fontId="19" fillId="0" borderId="5" xfId="0" applyFont="1" applyFill="1" applyBorder="1" applyAlignment="1" applyProtection="1">
      <alignment horizontal="right" vertical="center"/>
    </xf>
    <xf numFmtId="0" fontId="18" fillId="0" borderId="6" xfId="0" applyFont="1" applyFill="1" applyBorder="1" applyAlignment="1" applyProtection="1">
      <alignment horizontal="right" vertical="center"/>
    </xf>
    <xf numFmtId="164" fontId="23" fillId="0" borderId="6" xfId="0" applyNumberFormat="1" applyFont="1" applyFill="1" applyBorder="1" applyAlignment="1" applyProtection="1">
      <alignment horizontal="left" vertical="center"/>
    </xf>
    <xf numFmtId="164" fontId="0" fillId="0" borderId="6" xfId="0" applyNumberFormat="1" applyBorder="1" applyAlignment="1" applyProtection="1"/>
    <xf numFmtId="9" fontId="25" fillId="6" borderId="3" xfId="0" applyNumberFormat="1" applyFont="1" applyFill="1" applyBorder="1" applyAlignment="1" applyProtection="1">
      <alignment wrapText="1"/>
    </xf>
    <xf numFmtId="0" fontId="9" fillId="0" borderId="0" xfId="0" applyFont="1" applyBorder="1" applyProtection="1"/>
    <xf numFmtId="164" fontId="3" fillId="0" borderId="6" xfId="0" applyNumberFormat="1" applyFont="1" applyBorder="1" applyAlignment="1" applyProtection="1"/>
    <xf numFmtId="4" fontId="9" fillId="4" borderId="0" xfId="0" applyNumberFormat="1" applyFont="1" applyFill="1" applyProtection="1"/>
    <xf numFmtId="170" fontId="9" fillId="4" borderId="0" xfId="0" applyNumberFormat="1" applyFont="1" applyFill="1" applyProtection="1"/>
    <xf numFmtId="3" fontId="9" fillId="4" borderId="0" xfId="0" applyNumberFormat="1" applyFont="1" applyFill="1" applyProtection="1"/>
    <xf numFmtId="0" fontId="3" fillId="0" borderId="7" xfId="0" applyFont="1" applyFill="1" applyBorder="1" applyAlignment="1" applyProtection="1">
      <alignment horizontal="right"/>
    </xf>
    <xf numFmtId="171" fontId="3" fillId="0" borderId="3" xfId="0" applyNumberFormat="1" applyFont="1" applyFill="1" applyBorder="1" applyAlignment="1" applyProtection="1">
      <alignment horizontal="right"/>
    </xf>
    <xf numFmtId="0" fontId="9" fillId="0" borderId="5" xfId="0" applyFont="1" applyFill="1" applyBorder="1" applyAlignment="1" applyProtection="1">
      <alignment horizontal="left" indent="2"/>
    </xf>
    <xf numFmtId="0" fontId="0" fillId="0" borderId="6" xfId="0" applyFill="1" applyBorder="1" applyAlignment="1" applyProtection="1">
      <alignment horizontal="left" indent="2"/>
    </xf>
    <xf numFmtId="0" fontId="0" fillId="0" borderId="7" xfId="0" applyFill="1" applyBorder="1" applyAlignment="1" applyProtection="1"/>
    <xf numFmtId="171" fontId="9" fillId="2" borderId="3" xfId="0" applyNumberFormat="1" applyFont="1" applyFill="1" applyBorder="1" applyAlignment="1" applyProtection="1">
      <alignment horizontal="right"/>
      <protection locked="0"/>
    </xf>
    <xf numFmtId="0" fontId="9" fillId="0" borderId="6" xfId="0" applyFont="1" applyFill="1" applyBorder="1" applyAlignment="1" applyProtection="1">
      <alignment horizontal="left" indent="2"/>
    </xf>
    <xf numFmtId="0" fontId="9" fillId="0" borderId="7" xfId="0" applyFont="1" applyFill="1" applyBorder="1" applyAlignment="1" applyProtection="1"/>
    <xf numFmtId="171" fontId="3" fillId="0" borderId="8" xfId="0" applyNumberFormat="1" applyFont="1" applyFill="1" applyBorder="1" applyAlignment="1" applyProtection="1">
      <alignment horizontal="right"/>
    </xf>
    <xf numFmtId="0" fontId="9" fillId="0" borderId="4" xfId="0" applyFont="1" applyBorder="1" applyProtection="1"/>
    <xf numFmtId="0" fontId="9" fillId="0" borderId="9" xfId="0" applyFont="1" applyBorder="1" applyProtection="1"/>
    <xf numFmtId="0" fontId="9" fillId="0" borderId="10" xfId="0" applyFont="1" applyBorder="1" applyProtection="1"/>
    <xf numFmtId="0" fontId="3" fillId="0" borderId="11" xfId="0" applyFont="1" applyFill="1" applyBorder="1" applyAlignment="1" applyProtection="1">
      <alignment horizontal="right"/>
    </xf>
    <xf numFmtId="171" fontId="3" fillId="0" borderId="10" xfId="0" applyNumberFormat="1" applyFont="1" applyFill="1" applyBorder="1" applyAlignment="1" applyProtection="1">
      <alignment horizontal="right"/>
    </xf>
    <xf numFmtId="0" fontId="15" fillId="0" borderId="5" xfId="0" applyFont="1" applyFill="1" applyBorder="1" applyAlignment="1" applyProtection="1">
      <alignment horizontal="left" indent="2"/>
    </xf>
    <xf numFmtId="171" fontId="15" fillId="4" borderId="3" xfId="0" applyNumberFormat="1" applyFont="1" applyFill="1" applyBorder="1" applyAlignment="1" applyProtection="1">
      <alignment horizontal="right"/>
    </xf>
    <xf numFmtId="0" fontId="9" fillId="0" borderId="5" xfId="0" applyFont="1" applyFill="1" applyBorder="1" applyAlignment="1" applyProtection="1">
      <alignment horizontal="left" indent="3"/>
    </xf>
    <xf numFmtId="172" fontId="9" fillId="4" borderId="0" xfId="0" applyNumberFormat="1" applyFont="1" applyFill="1" applyAlignment="1" applyProtection="1">
      <alignment horizontal="center"/>
    </xf>
    <xf numFmtId="0" fontId="9" fillId="5" borderId="0" xfId="0" applyFont="1" applyFill="1" applyBorder="1" applyProtection="1"/>
    <xf numFmtId="0" fontId="9" fillId="4" borderId="0" xfId="0" applyFont="1" applyFill="1" applyBorder="1" applyProtection="1"/>
    <xf numFmtId="0" fontId="9" fillId="4" borderId="0" xfId="0" applyFont="1" applyFill="1" applyBorder="1" applyAlignment="1" applyProtection="1">
      <alignment horizontal="center"/>
    </xf>
    <xf numFmtId="0" fontId="9" fillId="0" borderId="0" xfId="0" applyFont="1" applyFill="1" applyBorder="1" applyProtection="1"/>
    <xf numFmtId="0" fontId="0" fillId="7" borderId="0" xfId="0" applyFill="1" applyProtection="1"/>
    <xf numFmtId="0" fontId="0" fillId="0" borderId="0" xfId="0" applyFill="1" applyProtection="1"/>
    <xf numFmtId="0" fontId="30" fillId="5" borderId="0" xfId="0" applyFont="1" applyFill="1" applyProtection="1"/>
    <xf numFmtId="0" fontId="30" fillId="0" borderId="0" xfId="0" applyFont="1" applyFill="1" applyProtection="1"/>
    <xf numFmtId="0" fontId="30" fillId="7" borderId="0" xfId="0" applyFont="1" applyFill="1" applyProtection="1"/>
    <xf numFmtId="0" fontId="31" fillId="5" borderId="0" xfId="0" applyFont="1" applyFill="1" applyBorder="1" applyAlignment="1" applyProtection="1">
      <alignment horizontal="left" vertical="center"/>
    </xf>
    <xf numFmtId="0" fontId="32" fillId="5" borderId="0" xfId="0" applyFont="1" applyFill="1" applyProtection="1"/>
    <xf numFmtId="0" fontId="32" fillId="0" borderId="0" xfId="0" applyFont="1" applyFill="1" applyProtection="1"/>
    <xf numFmtId="0" fontId="32" fillId="7" borderId="0" xfId="0" applyFont="1" applyFill="1" applyProtection="1"/>
    <xf numFmtId="0" fontId="32" fillId="5" borderId="0" xfId="0" applyFont="1" applyFill="1" applyBorder="1" applyAlignment="1" applyProtection="1">
      <alignment horizontal="left" vertical="center"/>
    </xf>
    <xf numFmtId="0" fontId="32" fillId="5" borderId="0" xfId="0" applyFont="1" applyFill="1" applyBorder="1" applyAlignment="1" applyProtection="1">
      <alignment vertical="center"/>
    </xf>
    <xf numFmtId="0" fontId="32" fillId="5" borderId="9" xfId="0" applyFont="1" applyFill="1" applyBorder="1" applyAlignment="1" applyProtection="1">
      <alignment horizontal="left" vertical="center"/>
    </xf>
    <xf numFmtId="0" fontId="32" fillId="5" borderId="9" xfId="0" applyFont="1" applyFill="1" applyBorder="1" applyAlignment="1" applyProtection="1">
      <alignment horizontal="center" vertical="center"/>
    </xf>
    <xf numFmtId="0" fontId="33" fillId="5" borderId="0" xfId="0" applyFont="1" applyFill="1" applyAlignment="1" applyProtection="1">
      <alignment horizontal="justify" vertical="top" wrapText="1"/>
    </xf>
    <xf numFmtId="0" fontId="34" fillId="5" borderId="3" xfId="0" applyFont="1" applyFill="1" applyBorder="1" applyAlignment="1" applyProtection="1">
      <alignment horizontal="center" vertical="center" wrapText="1" shrinkToFit="1"/>
    </xf>
    <xf numFmtId="0" fontId="34" fillId="5" borderId="8" xfId="0" applyFont="1" applyFill="1" applyBorder="1" applyAlignment="1" applyProtection="1">
      <alignment horizontal="center" vertical="center" wrapText="1"/>
    </xf>
    <xf numFmtId="0" fontId="33" fillId="0" borderId="0" xfId="0" applyFont="1" applyFill="1" applyAlignment="1" applyProtection="1">
      <alignment horizontal="justify" vertical="top" wrapText="1"/>
    </xf>
    <xf numFmtId="0" fontId="33" fillId="7" borderId="0" xfId="0" applyFont="1" applyFill="1" applyAlignment="1" applyProtection="1">
      <alignment horizontal="justify" vertical="top" wrapText="1"/>
    </xf>
    <xf numFmtId="0" fontId="35" fillId="5" borderId="10" xfId="0" applyFont="1" applyFill="1" applyBorder="1" applyAlignment="1" applyProtection="1">
      <alignment horizontal="center" vertical="center"/>
    </xf>
    <xf numFmtId="0" fontId="0" fillId="5" borderId="0" xfId="0" applyFill="1" applyProtection="1"/>
    <xf numFmtId="0" fontId="35" fillId="5" borderId="3" xfId="0" applyFont="1" applyFill="1" applyBorder="1" applyAlignment="1" applyProtection="1">
      <alignment horizontal="center"/>
    </xf>
    <xf numFmtId="1" fontId="36" fillId="2" borderId="3" xfId="0" applyNumberFormat="1" applyFont="1" applyFill="1" applyBorder="1" applyAlignment="1" applyProtection="1">
      <alignment horizontal="center" vertical="center"/>
      <protection locked="0"/>
    </xf>
    <xf numFmtId="3" fontId="36" fillId="8" borderId="3" xfId="0" applyNumberFormat="1" applyFont="1" applyFill="1" applyBorder="1" applyAlignment="1" applyProtection="1">
      <alignment horizontal="right" vertical="center" indent="2"/>
      <protection locked="0"/>
    </xf>
    <xf numFmtId="0" fontId="36" fillId="2" borderId="3" xfId="0" applyNumberFormat="1" applyFont="1" applyFill="1" applyBorder="1" applyAlignment="1" applyProtection="1">
      <alignment horizontal="center" vertical="center"/>
      <protection locked="0"/>
    </xf>
    <xf numFmtId="0" fontId="36" fillId="2" borderId="7" xfId="0" applyFont="1" applyFill="1" applyBorder="1" applyAlignment="1" applyProtection="1">
      <alignment vertical="center"/>
      <protection locked="0"/>
    </xf>
    <xf numFmtId="3" fontId="36" fillId="2" borderId="3" xfId="0" applyNumberFormat="1" applyFont="1" applyFill="1" applyBorder="1" applyAlignment="1" applyProtection="1">
      <alignment horizontal="right" vertical="center" indent="2"/>
      <protection locked="0"/>
    </xf>
    <xf numFmtId="0" fontId="36" fillId="2" borderId="5" xfId="0" applyFont="1" applyFill="1" applyBorder="1" applyAlignment="1" applyProtection="1">
      <alignment vertical="center"/>
      <protection locked="0"/>
    </xf>
    <xf numFmtId="0" fontId="9" fillId="0" borderId="1" xfId="1" applyFont="1" applyBorder="1" applyAlignment="1" applyProtection="1">
      <alignment horizontal="center"/>
    </xf>
    <xf numFmtId="0" fontId="9" fillId="0" borderId="0" xfId="1" applyFont="1" applyProtection="1"/>
    <xf numFmtId="0" fontId="9" fillId="0" borderId="0" xfId="1" applyFont="1" applyAlignment="1" applyProtection="1">
      <alignment vertical="center"/>
    </xf>
    <xf numFmtId="0" fontId="9" fillId="0" borderId="12" xfId="1" applyFont="1" applyBorder="1" applyProtection="1"/>
    <xf numFmtId="0" fontId="9" fillId="0" borderId="12" xfId="1" applyFont="1" applyFill="1" applyBorder="1" applyProtection="1"/>
    <xf numFmtId="0" fontId="9" fillId="0" borderId="0" xfId="1" applyFont="1" applyFill="1" applyProtection="1"/>
    <xf numFmtId="0" fontId="9" fillId="0" borderId="0" xfId="1" applyFont="1" applyFill="1" applyBorder="1" applyProtection="1"/>
    <xf numFmtId="1" fontId="9" fillId="0" borderId="0" xfId="1" applyNumberFormat="1" applyFont="1" applyFill="1" applyBorder="1" applyAlignment="1" applyProtection="1">
      <alignment horizontal="right"/>
    </xf>
    <xf numFmtId="0" fontId="9" fillId="0" borderId="0" xfId="1" applyFont="1" applyFill="1" applyBorder="1" applyAlignment="1" applyProtection="1">
      <alignment horizontal="center"/>
    </xf>
    <xf numFmtId="0" fontId="9" fillId="0" borderId="0" xfId="1" applyNumberFormat="1" applyFont="1" applyFill="1" applyBorder="1" applyProtection="1"/>
    <xf numFmtId="1" fontId="9" fillId="0" borderId="0" xfId="1" applyNumberFormat="1" applyFont="1" applyFill="1" applyBorder="1" applyProtection="1"/>
    <xf numFmtId="0" fontId="9" fillId="0" borderId="0" xfId="1" applyFont="1" applyBorder="1" applyAlignment="1" applyProtection="1">
      <alignment horizontal="center"/>
    </xf>
    <xf numFmtId="0" fontId="9" fillId="0" borderId="0" xfId="1" applyFont="1" applyBorder="1" applyProtection="1"/>
    <xf numFmtId="0" fontId="37" fillId="0" borderId="0" xfId="0" applyFont="1" applyBorder="1" applyAlignment="1" applyProtection="1">
      <alignment vertical="center"/>
    </xf>
    <xf numFmtId="164" fontId="9" fillId="0" borderId="0" xfId="1" applyNumberFormat="1" applyFont="1" applyAlignment="1" applyProtection="1">
      <alignment vertical="center"/>
    </xf>
    <xf numFmtId="164" fontId="3" fillId="9" borderId="5" xfId="0" applyNumberFormat="1" applyFont="1" applyFill="1" applyBorder="1" applyAlignment="1" applyProtection="1"/>
    <xf numFmtId="164" fontId="4" fillId="10" borderId="13" xfId="0" applyNumberFormat="1" applyFont="1" applyFill="1" applyBorder="1" applyAlignment="1" applyProtection="1">
      <alignment vertical="center"/>
    </xf>
    <xf numFmtId="0" fontId="3" fillId="10" borderId="13" xfId="1" applyFont="1" applyFill="1" applyBorder="1" applyAlignment="1" applyProtection="1">
      <alignment horizontal="center"/>
    </xf>
    <xf numFmtId="0" fontId="3" fillId="10" borderId="14" xfId="1" applyFont="1" applyFill="1" applyBorder="1" applyAlignment="1" applyProtection="1">
      <alignment horizontal="center"/>
    </xf>
    <xf numFmtId="0" fontId="3" fillId="10" borderId="15" xfId="1" applyFont="1" applyFill="1" applyBorder="1" applyProtection="1"/>
    <xf numFmtId="0" fontId="3" fillId="10" borderId="13" xfId="1" applyFont="1" applyFill="1" applyBorder="1" applyProtection="1"/>
    <xf numFmtId="0" fontId="3" fillId="10" borderId="13" xfId="0" applyFont="1" applyFill="1" applyBorder="1" applyProtection="1"/>
    <xf numFmtId="0" fontId="3" fillId="10" borderId="14" xfId="1" applyFont="1" applyFill="1" applyBorder="1" applyProtection="1"/>
    <xf numFmtId="0" fontId="3" fillId="10" borderId="6" xfId="0" applyFont="1" applyFill="1" applyBorder="1" applyAlignment="1" applyProtection="1"/>
    <xf numFmtId="0" fontId="3" fillId="10" borderId="7" xfId="0" applyFont="1" applyFill="1" applyBorder="1" applyAlignment="1" applyProtection="1">
      <alignment horizontal="center"/>
    </xf>
    <xf numFmtId="0" fontId="3" fillId="10" borderId="1" xfId="1" applyFont="1" applyFill="1" applyBorder="1" applyProtection="1"/>
    <xf numFmtId="0" fontId="3" fillId="10" borderId="0" xfId="1" applyFont="1" applyFill="1" applyBorder="1" applyProtection="1"/>
    <xf numFmtId="0" fontId="3" fillId="10" borderId="0" xfId="0" applyFont="1" applyFill="1" applyBorder="1" applyProtection="1"/>
    <xf numFmtId="0" fontId="3" fillId="10" borderId="2" xfId="1" applyFont="1" applyFill="1" applyBorder="1" applyProtection="1"/>
    <xf numFmtId="175" fontId="3" fillId="11" borderId="3" xfId="0" applyNumberFormat="1" applyFont="1" applyFill="1" applyBorder="1" applyAlignment="1" applyProtection="1">
      <alignment horizontal="right"/>
    </xf>
    <xf numFmtId="173" fontId="4" fillId="12" borderId="6" xfId="1" applyNumberFormat="1" applyFont="1" applyFill="1" applyBorder="1" applyAlignment="1" applyProtection="1">
      <alignment horizontal="center" vertical="center"/>
    </xf>
    <xf numFmtId="0" fontId="3" fillId="12" borderId="6" xfId="0" applyFont="1" applyFill="1" applyBorder="1" applyAlignment="1" applyProtection="1"/>
    <xf numFmtId="17" fontId="3" fillId="12" borderId="6" xfId="0" applyNumberFormat="1" applyFont="1" applyFill="1" applyBorder="1" applyAlignment="1" applyProtection="1">
      <alignment horizontal="center" vertical="center"/>
    </xf>
    <xf numFmtId="0" fontId="3" fillId="12" borderId="7" xfId="0" applyFont="1" applyFill="1" applyBorder="1" applyAlignment="1" applyProtection="1">
      <alignment horizontal="left" vertical="center"/>
    </xf>
    <xf numFmtId="0" fontId="39" fillId="0" borderId="0" xfId="1" applyFont="1" applyFill="1" applyBorder="1" applyProtection="1"/>
    <xf numFmtId="0" fontId="39" fillId="0" borderId="0" xfId="1" applyNumberFormat="1" applyFont="1" applyFill="1" applyBorder="1" applyProtection="1"/>
    <xf numFmtId="1" fontId="39" fillId="0" borderId="0" xfId="1" applyNumberFormat="1" applyFont="1" applyFill="1" applyBorder="1" applyProtection="1"/>
    <xf numFmtId="20" fontId="40" fillId="0" borderId="5" xfId="0" applyNumberFormat="1" applyFont="1" applyFill="1" applyBorder="1" applyAlignment="1" applyProtection="1">
      <alignment horizontal="left" vertical="center"/>
    </xf>
    <xf numFmtId="164" fontId="3" fillId="0" borderId="6" xfId="0" applyNumberFormat="1" applyFont="1" applyFill="1" applyBorder="1" applyAlignment="1" applyProtection="1"/>
    <xf numFmtId="0" fontId="41" fillId="4" borderId="9" xfId="0" applyNumberFormat="1" applyFont="1" applyFill="1" applyBorder="1" applyAlignment="1" applyProtection="1">
      <alignment horizontal="center" vertical="center"/>
    </xf>
    <xf numFmtId="0" fontId="41" fillId="4" borderId="6" xfId="0" applyNumberFormat="1" applyFont="1" applyFill="1" applyBorder="1" applyAlignment="1" applyProtection="1">
      <alignment horizontal="center" vertical="center"/>
    </xf>
    <xf numFmtId="167" fontId="15" fillId="13" borderId="5" xfId="0" applyNumberFormat="1" applyFont="1" applyFill="1" applyBorder="1" applyAlignment="1" applyProtection="1">
      <alignment horizontal="center" vertical="center"/>
    </xf>
    <xf numFmtId="0" fontId="42" fillId="13" borderId="16" xfId="0" applyFont="1" applyFill="1" applyBorder="1" applyAlignment="1" applyProtection="1">
      <alignment vertical="center"/>
    </xf>
    <xf numFmtId="176" fontId="40" fillId="13" borderId="15" xfId="0" applyNumberFormat="1" applyFont="1" applyFill="1" applyBorder="1" applyAlignment="1" applyProtection="1">
      <alignment horizontal="center" vertical="center"/>
      <protection hidden="1"/>
    </xf>
    <xf numFmtId="176" fontId="40" fillId="13" borderId="17" xfId="0" applyNumberFormat="1" applyFont="1" applyFill="1" applyBorder="1" applyAlignment="1" applyProtection="1">
      <alignment horizontal="center" vertical="center"/>
    </xf>
    <xf numFmtId="176" fontId="40" fillId="13" borderId="18" xfId="0" applyNumberFormat="1" applyFont="1" applyFill="1" applyBorder="1" applyAlignment="1" applyProtection="1">
      <alignment horizontal="center" vertical="center"/>
    </xf>
    <xf numFmtId="1" fontId="40" fillId="0" borderId="0" xfId="0" applyNumberFormat="1" applyFont="1" applyFill="1" applyBorder="1" applyAlignment="1" applyProtection="1">
      <alignment horizontal="center" vertical="center"/>
    </xf>
    <xf numFmtId="1" fontId="40" fillId="0" borderId="0" xfId="0" applyNumberFormat="1" applyFont="1" applyFill="1" applyBorder="1" applyAlignment="1" applyProtection="1">
      <alignment vertical="center"/>
    </xf>
    <xf numFmtId="0" fontId="40" fillId="0" borderId="0" xfId="0" applyNumberFormat="1"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1" fontId="15" fillId="0" borderId="4" xfId="0" applyNumberFormat="1" applyFont="1" applyFill="1" applyBorder="1" applyAlignment="1" applyProtection="1">
      <alignment horizontal="center" vertical="center"/>
    </xf>
    <xf numFmtId="165" fontId="40" fillId="0" borderId="11" xfId="0" applyNumberFormat="1" applyFont="1" applyFill="1" applyBorder="1" applyAlignment="1" applyProtection="1">
      <alignment vertical="center"/>
    </xf>
    <xf numFmtId="165" fontId="40" fillId="0" borderId="5" xfId="0" applyNumberFormat="1" applyFont="1" applyFill="1" applyBorder="1" applyAlignment="1" applyProtection="1">
      <alignment horizontal="center" vertical="center"/>
      <protection hidden="1"/>
    </xf>
    <xf numFmtId="165" fontId="40" fillId="0" borderId="6" xfId="0" applyNumberFormat="1" applyFont="1" applyFill="1" applyBorder="1" applyAlignment="1" applyProtection="1">
      <alignment horizontal="center" vertical="center"/>
      <protection hidden="1"/>
    </xf>
    <xf numFmtId="1" fontId="15" fillId="0" borderId="9" xfId="0" applyNumberFormat="1" applyFont="1" applyFill="1" applyBorder="1" applyAlignment="1" applyProtection="1">
      <alignment horizontal="center" vertical="center"/>
    </xf>
    <xf numFmtId="164" fontId="40" fillId="0" borderId="0" xfId="0" applyNumberFormat="1" applyFont="1" applyFill="1" applyBorder="1" applyAlignment="1" applyProtection="1">
      <alignment horizontal="center" vertical="center"/>
      <protection hidden="1"/>
    </xf>
    <xf numFmtId="1" fontId="40" fillId="0" borderId="0" xfId="0" applyNumberFormat="1" applyFont="1" applyFill="1" applyBorder="1" applyAlignment="1" applyProtection="1">
      <alignment horizontal="right" vertical="center"/>
    </xf>
    <xf numFmtId="0" fontId="1" fillId="5" borderId="9" xfId="0" applyFont="1" applyFill="1" applyBorder="1" applyAlignment="1" applyProtection="1">
      <alignment horizontal="left" indent="2"/>
    </xf>
    <xf numFmtId="0" fontId="3" fillId="5" borderId="9" xfId="0" applyFont="1" applyFill="1" applyBorder="1" applyAlignment="1" applyProtection="1"/>
    <xf numFmtId="164" fontId="15" fillId="5" borderId="3" xfId="0" applyNumberFormat="1" applyFont="1" applyFill="1" applyBorder="1" applyAlignment="1" applyProtection="1"/>
    <xf numFmtId="164" fontId="44" fillId="5" borderId="19" xfId="0" applyNumberFormat="1" applyFont="1" applyFill="1" applyBorder="1" applyAlignment="1" applyProtection="1">
      <alignment horizontal="center"/>
    </xf>
    <xf numFmtId="164" fontId="44" fillId="5" borderId="20" xfId="0" applyNumberFormat="1" applyFont="1" applyFill="1" applyBorder="1" applyAlignment="1" applyProtection="1">
      <alignment horizontal="center"/>
    </xf>
    <xf numFmtId="0" fontId="15" fillId="0" borderId="0" xfId="1" applyFont="1" applyFill="1" applyBorder="1" applyProtection="1"/>
    <xf numFmtId="1" fontId="15" fillId="0" borderId="0" xfId="1" applyNumberFormat="1" applyFont="1" applyFill="1" applyBorder="1" applyAlignment="1" applyProtection="1">
      <alignment horizontal="right"/>
    </xf>
    <xf numFmtId="0" fontId="15" fillId="0" borderId="0" xfId="1" applyFont="1" applyFill="1" applyBorder="1" applyAlignment="1" applyProtection="1">
      <alignment horizontal="center"/>
    </xf>
    <xf numFmtId="0" fontId="15" fillId="0" borderId="0" xfId="1" applyNumberFormat="1" applyFont="1" applyFill="1" applyBorder="1" applyProtection="1"/>
    <xf numFmtId="1" fontId="15" fillId="0" borderId="0" xfId="1" applyNumberFormat="1" applyFont="1" applyFill="1" applyBorder="1" applyProtection="1"/>
    <xf numFmtId="0" fontId="1" fillId="5" borderId="6" xfId="0" applyFont="1" applyFill="1" applyBorder="1" applyAlignment="1" applyProtection="1">
      <alignment horizontal="left" indent="2"/>
    </xf>
    <xf numFmtId="20" fontId="40" fillId="2" borderId="21" xfId="0" applyNumberFormat="1" applyFont="1" applyFill="1" applyBorder="1" applyAlignment="1" applyProtection="1">
      <alignment horizontal="center"/>
      <protection locked="0"/>
    </xf>
    <xf numFmtId="0" fontId="15" fillId="0" borderId="0" xfId="0" applyFont="1" applyFill="1" applyBorder="1" applyAlignment="1" applyProtection="1"/>
    <xf numFmtId="1" fontId="15" fillId="0" borderId="0" xfId="0" applyNumberFormat="1" applyFont="1" applyFill="1" applyBorder="1" applyAlignment="1" applyProtection="1">
      <alignment horizontal="right"/>
    </xf>
    <xf numFmtId="0" fontId="15" fillId="0" borderId="0" xfId="0" applyFont="1" applyFill="1" applyBorder="1" applyAlignment="1" applyProtection="1">
      <alignment horizontal="center"/>
    </xf>
    <xf numFmtId="0" fontId="15" fillId="0" borderId="0" xfId="0" applyNumberFormat="1" applyFont="1" applyFill="1" applyBorder="1" applyAlignment="1" applyProtection="1">
      <alignment horizontal="left"/>
    </xf>
    <xf numFmtId="1" fontId="15"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3" fillId="5" borderId="6" xfId="0" applyFont="1" applyFill="1" applyBorder="1" applyAlignment="1" applyProtection="1"/>
    <xf numFmtId="164" fontId="15" fillId="5" borderId="10" xfId="0" applyNumberFormat="1" applyFont="1" applyFill="1" applyBorder="1" applyAlignment="1" applyProtection="1"/>
    <xf numFmtId="164" fontId="44" fillId="5" borderId="22" xfId="0" applyNumberFormat="1" applyFont="1" applyFill="1" applyBorder="1" applyAlignment="1" applyProtection="1">
      <alignment horizontal="center"/>
    </xf>
    <xf numFmtId="0" fontId="15" fillId="5" borderId="23" xfId="0" applyFont="1" applyFill="1" applyBorder="1" applyAlignment="1" applyProtection="1"/>
    <xf numFmtId="0" fontId="15" fillId="5" borderId="5" xfId="0" applyFont="1" applyFill="1" applyBorder="1" applyAlignment="1" applyProtection="1">
      <alignment horizontal="left" indent="2"/>
    </xf>
    <xf numFmtId="0" fontId="15" fillId="5" borderId="7" xfId="0" applyFont="1" applyFill="1" applyBorder="1" applyAlignment="1" applyProtection="1"/>
    <xf numFmtId="0" fontId="15" fillId="5" borderId="3" xfId="0" applyFont="1" applyFill="1" applyBorder="1" applyAlignment="1" applyProtection="1"/>
    <xf numFmtId="0" fontId="45" fillId="5" borderId="6" xfId="0" applyFont="1" applyFill="1" applyBorder="1" applyAlignment="1" applyProtection="1"/>
    <xf numFmtId="1" fontId="9" fillId="0" borderId="24" xfId="1" applyNumberFormat="1" applyFont="1" applyBorder="1" applyAlignment="1" applyProtection="1">
      <alignment horizontal="center"/>
    </xf>
    <xf numFmtId="0" fontId="9" fillId="4" borderId="25" xfId="0" applyFont="1" applyFill="1" applyBorder="1" applyAlignment="1" applyProtection="1">
      <alignment horizontal="left" indent="2"/>
    </xf>
    <xf numFmtId="0" fontId="9" fillId="4" borderId="25" xfId="0" applyNumberFormat="1" applyFont="1" applyFill="1" applyBorder="1" applyAlignment="1" applyProtection="1">
      <alignment horizontal="left"/>
    </xf>
    <xf numFmtId="164" fontId="9" fillId="0" borderId="10" xfId="0" applyNumberFormat="1" applyFont="1" applyFill="1" applyBorder="1" applyAlignment="1" applyProtection="1"/>
    <xf numFmtId="0" fontId="9" fillId="2" borderId="21" xfId="0" applyNumberFormat="1" applyFont="1" applyFill="1" applyBorder="1" applyAlignment="1" applyProtection="1">
      <protection locked="0"/>
    </xf>
    <xf numFmtId="0" fontId="9" fillId="0" borderId="0" xfId="0" applyNumberFormat="1" applyFont="1" applyFill="1" applyBorder="1" applyAlignment="1" applyProtection="1"/>
    <xf numFmtId="1" fontId="46" fillId="0" borderId="0" xfId="0" applyNumberFormat="1" applyFont="1" applyProtection="1"/>
    <xf numFmtId="2" fontId="9" fillId="0" borderId="0" xfId="1" applyNumberFormat="1" applyFont="1" applyFill="1" applyBorder="1" applyProtection="1"/>
    <xf numFmtId="165" fontId="9" fillId="0" borderId="0" xfId="1" applyNumberFormat="1" applyFont="1" applyFill="1" applyBorder="1" applyProtection="1"/>
    <xf numFmtId="164" fontId="9" fillId="0" borderId="3" xfId="0" applyNumberFormat="1" applyFont="1" applyFill="1" applyBorder="1" applyAlignment="1" applyProtection="1"/>
    <xf numFmtId="0" fontId="47" fillId="0" borderId="31" xfId="0" applyFont="1" applyFill="1" applyBorder="1" applyAlignment="1" applyProtection="1">
      <alignment horizontal="left"/>
    </xf>
    <xf numFmtId="164" fontId="9" fillId="0" borderId="32" xfId="0" applyNumberFormat="1" applyFont="1" applyFill="1" applyBorder="1" applyAlignment="1" applyProtection="1"/>
    <xf numFmtId="0" fontId="47" fillId="2" borderId="33" xfId="0" applyNumberFormat="1" applyFont="1" applyFill="1" applyBorder="1" applyAlignment="1" applyProtection="1">
      <protection locked="0"/>
    </xf>
    <xf numFmtId="164" fontId="47" fillId="4" borderId="0" xfId="0" applyNumberFormat="1" applyFont="1" applyFill="1" applyBorder="1" applyAlignment="1" applyProtection="1"/>
    <xf numFmtId="164" fontId="40" fillId="0" borderId="0" xfId="0" applyNumberFormat="1" applyFont="1" applyFill="1" applyBorder="1" applyProtection="1"/>
    <xf numFmtId="20" fontId="3" fillId="5" borderId="13" xfId="0" applyNumberFormat="1" applyFont="1" applyFill="1" applyBorder="1" applyAlignment="1" applyProtection="1">
      <alignment horizontal="left" vertical="center" indent="2"/>
    </xf>
    <xf numFmtId="20" fontId="1" fillId="5" borderId="13" xfId="0" applyNumberFormat="1" applyFont="1" applyFill="1" applyBorder="1" applyAlignment="1" applyProtection="1">
      <alignment vertical="center"/>
    </xf>
    <xf numFmtId="20" fontId="47" fillId="5" borderId="13" xfId="0" applyNumberFormat="1" applyFont="1" applyFill="1" applyBorder="1" applyAlignment="1" applyProtection="1">
      <alignment horizontal="left" vertical="center"/>
    </xf>
    <xf numFmtId="164" fontId="15" fillId="5" borderId="8" xfId="0" applyNumberFormat="1" applyFont="1" applyFill="1" applyBorder="1" applyAlignment="1" applyProtection="1">
      <alignment horizontal="right" vertical="center"/>
    </xf>
    <xf numFmtId="164" fontId="44" fillId="5" borderId="34" xfId="0" applyNumberFormat="1" applyFont="1" applyFill="1" applyBorder="1" applyAlignment="1" applyProtection="1">
      <alignment horizontal="center" vertical="center"/>
    </xf>
    <xf numFmtId="164" fontId="44" fillId="5" borderId="17" xfId="0" applyNumberFormat="1" applyFont="1" applyFill="1" applyBorder="1" applyAlignment="1" applyProtection="1">
      <alignment horizontal="center" vertical="center"/>
    </xf>
    <xf numFmtId="20" fontId="40" fillId="0" borderId="0" xfId="0" applyNumberFormat="1" applyFont="1" applyFill="1" applyBorder="1" applyAlignment="1" applyProtection="1">
      <alignment horizontal="center" vertical="center"/>
    </xf>
    <xf numFmtId="0" fontId="15" fillId="5" borderId="6" xfId="0" applyFont="1" applyFill="1" applyBorder="1" applyAlignment="1" applyProtection="1"/>
    <xf numFmtId="171" fontId="20" fillId="0" borderId="10" xfId="0" applyNumberFormat="1" applyFont="1" applyFill="1" applyBorder="1" applyAlignment="1" applyProtection="1"/>
    <xf numFmtId="164" fontId="15" fillId="0" borderId="10" xfId="0" applyNumberFormat="1" applyFont="1" applyFill="1" applyBorder="1" applyAlignment="1" applyProtection="1"/>
    <xf numFmtId="164" fontId="44" fillId="0" borderId="35" xfId="0" applyNumberFormat="1" applyFont="1" applyFill="1" applyBorder="1" applyAlignment="1" applyProtection="1">
      <alignment horizontal="center"/>
    </xf>
    <xf numFmtId="164" fontId="44" fillId="0" borderId="36" xfId="0" applyNumberFormat="1" applyFont="1" applyFill="1" applyBorder="1" applyAlignment="1" applyProtection="1">
      <alignment horizontal="center"/>
    </xf>
    <xf numFmtId="171" fontId="47" fillId="0" borderId="37" xfId="0" applyNumberFormat="1" applyFont="1" applyFill="1" applyBorder="1" applyProtection="1"/>
    <xf numFmtId="0" fontId="0" fillId="0" borderId="0" xfId="0" applyFill="1" applyBorder="1" applyAlignment="1" applyProtection="1">
      <alignment horizontal="right"/>
    </xf>
    <xf numFmtId="20" fontId="40" fillId="2" borderId="21"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vertical="center"/>
    </xf>
    <xf numFmtId="1"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horizontal="center" vertical="center"/>
    </xf>
    <xf numFmtId="0" fontId="9" fillId="0" borderId="0" xfId="0" applyNumberFormat="1" applyFont="1" applyFill="1" applyBorder="1" applyAlignment="1" applyProtection="1">
      <alignment horizontal="left" vertical="center"/>
    </xf>
    <xf numFmtId="1" fontId="9" fillId="0" borderId="0" xfId="0" applyNumberFormat="1" applyFont="1" applyFill="1" applyBorder="1" applyAlignment="1" applyProtection="1">
      <alignment horizontal="left" vertical="center"/>
    </xf>
    <xf numFmtId="0" fontId="9" fillId="0" borderId="0" xfId="0" applyFont="1" applyFill="1" applyBorder="1" applyAlignment="1" applyProtection="1">
      <alignment horizontal="left" vertical="center"/>
    </xf>
    <xf numFmtId="171" fontId="47" fillId="0" borderId="38" xfId="0" applyNumberFormat="1" applyFont="1" applyFill="1" applyBorder="1" applyProtection="1"/>
    <xf numFmtId="0" fontId="0" fillId="0" borderId="23" xfId="0" applyFill="1" applyBorder="1" applyAlignment="1" applyProtection="1">
      <alignment horizontal="right"/>
    </xf>
    <xf numFmtId="0" fontId="40" fillId="2" borderId="26" xfId="0" applyNumberFormat="1" applyFont="1" applyFill="1" applyBorder="1" applyAlignment="1" applyProtection="1">
      <alignment horizontal="center"/>
      <protection locked="0"/>
    </xf>
    <xf numFmtId="0" fontId="40" fillId="2" borderId="27" xfId="0" applyNumberFormat="1" applyFont="1" applyFill="1" applyBorder="1" applyAlignment="1" applyProtection="1">
      <alignment horizontal="center" vertical="center"/>
      <protection locked="0"/>
    </xf>
    <xf numFmtId="0" fontId="40" fillId="2" borderId="26" xfId="0" applyNumberFormat="1" applyFont="1" applyFill="1" applyBorder="1" applyAlignment="1" applyProtection="1">
      <alignment horizontal="center" vertical="center"/>
      <protection locked="0"/>
    </xf>
    <xf numFmtId="20" fontId="40" fillId="2" borderId="30" xfId="0" applyNumberFormat="1" applyFont="1" applyFill="1" applyBorder="1" applyAlignment="1" applyProtection="1">
      <alignment horizontal="center" vertical="center"/>
      <protection locked="0"/>
    </xf>
    <xf numFmtId="0" fontId="40" fillId="2" borderId="30" xfId="0" applyNumberFormat="1" applyFont="1" applyFill="1" applyBorder="1" applyAlignment="1" applyProtection="1">
      <alignment horizontal="center" vertical="center"/>
      <protection locked="0"/>
    </xf>
    <xf numFmtId="20" fontId="40" fillId="2" borderId="26" xfId="0" applyNumberFormat="1" applyFont="1" applyFill="1" applyBorder="1" applyAlignment="1" applyProtection="1">
      <alignment horizontal="center" vertical="center"/>
      <protection locked="0"/>
    </xf>
    <xf numFmtId="171" fontId="20" fillId="0" borderId="3" xfId="0" applyNumberFormat="1" applyFont="1" applyFill="1" applyBorder="1" applyAlignment="1" applyProtection="1"/>
    <xf numFmtId="164" fontId="15" fillId="0" borderId="3" xfId="0" applyNumberFormat="1" applyFont="1" applyFill="1" applyBorder="1" applyAlignment="1" applyProtection="1"/>
    <xf numFmtId="164" fontId="44" fillId="0" borderId="20" xfId="0" applyNumberFormat="1" applyFont="1" applyFill="1" applyBorder="1" applyAlignment="1" applyProtection="1">
      <alignment horizontal="center"/>
    </xf>
    <xf numFmtId="164" fontId="44" fillId="0" borderId="22" xfId="0" applyNumberFormat="1" applyFont="1" applyFill="1" applyBorder="1" applyAlignment="1" applyProtection="1">
      <alignment horizontal="center"/>
    </xf>
    <xf numFmtId="2" fontId="15" fillId="0" borderId="0" xfId="0" applyNumberFormat="1" applyFont="1" applyFill="1" applyBorder="1" applyAlignment="1" applyProtection="1"/>
    <xf numFmtId="1" fontId="15" fillId="0" borderId="0" xfId="0" applyNumberFormat="1" applyFont="1" applyFill="1" applyBorder="1" applyAlignment="1" applyProtection="1"/>
    <xf numFmtId="171" fontId="47" fillId="0" borderId="39" xfId="0" applyNumberFormat="1" applyFont="1" applyFill="1" applyBorder="1" applyProtection="1"/>
    <xf numFmtId="20" fontId="40" fillId="2" borderId="27" xfId="0" applyNumberFormat="1" applyFont="1" applyFill="1" applyBorder="1" applyAlignment="1" applyProtection="1">
      <alignment horizontal="center" vertical="center"/>
      <protection locked="0"/>
    </xf>
    <xf numFmtId="0" fontId="40" fillId="2" borderId="27" xfId="0" applyNumberFormat="1" applyFont="1" applyFill="1" applyBorder="1" applyAlignment="1" applyProtection="1">
      <alignment horizontal="center"/>
      <protection locked="0"/>
    </xf>
    <xf numFmtId="0" fontId="40" fillId="2" borderId="28" xfId="0" applyNumberFormat="1" applyFont="1" applyFill="1" applyBorder="1" applyAlignment="1" applyProtection="1">
      <alignment horizontal="center"/>
      <protection locked="0"/>
    </xf>
    <xf numFmtId="2" fontId="9" fillId="0" borderId="0" xfId="0" applyNumberFormat="1" applyFont="1" applyFill="1" applyBorder="1" applyProtection="1"/>
    <xf numFmtId="1" fontId="9" fillId="0" borderId="0" xfId="0" applyNumberFormat="1" applyFont="1" applyFill="1" applyBorder="1" applyProtection="1"/>
    <xf numFmtId="0" fontId="40" fillId="2" borderId="30" xfId="0" applyNumberFormat="1" applyFont="1" applyFill="1" applyBorder="1" applyAlignment="1" applyProtection="1">
      <alignment horizontal="center"/>
      <protection locked="0"/>
    </xf>
    <xf numFmtId="20" fontId="40" fillId="2" borderId="26" xfId="0" applyNumberFormat="1" applyFont="1" applyFill="1" applyBorder="1" applyAlignment="1" applyProtection="1">
      <alignment horizontal="center"/>
      <protection locked="0"/>
    </xf>
    <xf numFmtId="0" fontId="40" fillId="2" borderId="40" xfId="0" applyNumberFormat="1" applyFont="1" applyFill="1" applyBorder="1" applyAlignment="1" applyProtection="1">
      <alignment horizontal="center" vertical="center"/>
      <protection locked="0"/>
    </xf>
    <xf numFmtId="0" fontId="40" fillId="2" borderId="41" xfId="0" applyNumberFormat="1" applyFont="1" applyFill="1" applyBorder="1" applyAlignment="1" applyProtection="1">
      <alignment horizontal="center" vertical="center"/>
      <protection locked="0"/>
    </xf>
    <xf numFmtId="171" fontId="47" fillId="0" borderId="42" xfId="0" applyNumberFormat="1" applyFont="1" applyFill="1" applyBorder="1" applyProtection="1"/>
    <xf numFmtId="20" fontId="40" fillId="2" borderId="40" xfId="0" applyNumberFormat="1" applyFont="1" applyFill="1" applyBorder="1" applyAlignment="1" applyProtection="1">
      <alignment horizontal="center" vertical="center"/>
      <protection locked="0"/>
    </xf>
    <xf numFmtId="20" fontId="40" fillId="2" borderId="41" xfId="0" applyNumberFormat="1" applyFont="1" applyFill="1" applyBorder="1" applyAlignment="1" applyProtection="1">
      <alignment horizontal="center" vertical="center"/>
      <protection locked="0"/>
    </xf>
    <xf numFmtId="171" fontId="20" fillId="0" borderId="7" xfId="0" applyNumberFormat="1" applyFont="1" applyFill="1" applyBorder="1" applyAlignment="1" applyProtection="1"/>
    <xf numFmtId="171" fontId="47" fillId="0" borderId="2" xfId="0" applyNumberFormat="1" applyFont="1" applyFill="1" applyBorder="1" applyProtection="1"/>
    <xf numFmtId="0" fontId="40" fillId="2" borderId="28" xfId="0" applyNumberFormat="1" applyFont="1" applyFill="1" applyBorder="1" applyAlignment="1" applyProtection="1">
      <alignment horizontal="center" vertical="center"/>
      <protection locked="0"/>
    </xf>
    <xf numFmtId="171" fontId="47" fillId="0" borderId="43" xfId="0" applyNumberFormat="1" applyFont="1" applyFill="1" applyBorder="1" applyProtection="1"/>
    <xf numFmtId="0" fontId="0" fillId="0" borderId="44" xfId="0" applyFill="1" applyBorder="1" applyAlignment="1" applyProtection="1">
      <alignment horizontal="right"/>
    </xf>
    <xf numFmtId="171" fontId="20" fillId="0" borderId="45" xfId="0" applyNumberFormat="1" applyFont="1" applyFill="1" applyBorder="1" applyAlignment="1" applyProtection="1"/>
    <xf numFmtId="164" fontId="15" fillId="0" borderId="46" xfId="0" applyNumberFormat="1" applyFont="1" applyFill="1" applyBorder="1" applyAlignment="1" applyProtection="1"/>
    <xf numFmtId="164" fontId="15" fillId="0" borderId="45" xfId="0" applyNumberFormat="1" applyFont="1" applyFill="1" applyBorder="1" applyAlignment="1" applyProtection="1"/>
    <xf numFmtId="164" fontId="44" fillId="0" borderId="45" xfId="0" applyNumberFormat="1" applyFont="1" applyFill="1" applyBorder="1" applyAlignment="1" applyProtection="1">
      <alignment horizontal="center"/>
    </xf>
    <xf numFmtId="171" fontId="20" fillId="0" borderId="47" xfId="0" applyNumberFormat="1" applyFont="1" applyFill="1" applyBorder="1" applyAlignment="1" applyProtection="1"/>
    <xf numFmtId="164" fontId="15" fillId="0" borderId="47" xfId="0" applyNumberFormat="1" applyFont="1" applyFill="1" applyBorder="1" applyAlignment="1" applyProtection="1"/>
    <xf numFmtId="164" fontId="44" fillId="5" borderId="48" xfId="0" applyNumberFormat="1" applyFont="1" applyFill="1" applyBorder="1" applyAlignment="1" applyProtection="1">
      <alignment horizontal="center"/>
    </xf>
    <xf numFmtId="164" fontId="44" fillId="5" borderId="49" xfId="0" applyNumberFormat="1" applyFont="1" applyFill="1" applyBorder="1" applyAlignment="1" applyProtection="1">
      <alignment horizontal="center"/>
    </xf>
    <xf numFmtId="171" fontId="20" fillId="0" borderId="14" xfId="0" applyNumberFormat="1" applyFont="1" applyFill="1" applyBorder="1" applyAlignment="1" applyProtection="1"/>
    <xf numFmtId="171" fontId="20" fillId="0" borderId="13" xfId="0" applyNumberFormat="1" applyFont="1" applyFill="1" applyBorder="1" applyAlignment="1" applyProtection="1"/>
    <xf numFmtId="0" fontId="44" fillId="0" borderId="8" xfId="0" applyFont="1" applyFill="1" applyBorder="1" applyAlignment="1" applyProtection="1"/>
    <xf numFmtId="0" fontId="40" fillId="2" borderId="21" xfId="0" applyNumberFormat="1" applyFont="1" applyFill="1" applyBorder="1" applyAlignment="1" applyProtection="1">
      <alignment horizontal="center" vertical="center"/>
      <protection locked="0"/>
    </xf>
    <xf numFmtId="0" fontId="9" fillId="0" borderId="3" xfId="0" applyFont="1" applyFill="1" applyBorder="1" applyAlignment="1" applyProtection="1">
      <alignment horizontal="center"/>
    </xf>
    <xf numFmtId="171" fontId="47" fillId="0" borderId="50" xfId="0" applyNumberFormat="1" applyFont="1" applyFill="1" applyBorder="1" applyProtection="1"/>
    <xf numFmtId="0" fontId="9" fillId="0" borderId="51" xfId="0" applyFont="1" applyFill="1" applyBorder="1" applyAlignment="1" applyProtection="1">
      <alignment horizontal="center"/>
    </xf>
    <xf numFmtId="164" fontId="9" fillId="0" borderId="52" xfId="0" applyNumberFormat="1" applyFont="1" applyFill="1" applyBorder="1" applyAlignment="1" applyProtection="1"/>
    <xf numFmtId="171" fontId="20" fillId="0" borderId="46" xfId="0" applyNumberFormat="1" applyFont="1" applyFill="1" applyBorder="1" applyAlignment="1" applyProtection="1"/>
    <xf numFmtId="164" fontId="44" fillId="0" borderId="46" xfId="0" applyNumberFormat="1" applyFont="1" applyFill="1" applyBorder="1" applyAlignment="1" applyProtection="1">
      <alignment horizontal="center"/>
    </xf>
    <xf numFmtId="0" fontId="1" fillId="5" borderId="53" xfId="0" applyFont="1" applyFill="1" applyBorder="1" applyAlignment="1" applyProtection="1">
      <alignment horizontal="left" indent="2"/>
    </xf>
    <xf numFmtId="164" fontId="15" fillId="5" borderId="47" xfId="0" applyNumberFormat="1" applyFont="1" applyFill="1" applyBorder="1" applyAlignment="1" applyProtection="1"/>
    <xf numFmtId="164" fontId="44" fillId="5" borderId="54" xfId="0" applyNumberFormat="1" applyFont="1" applyFill="1" applyBorder="1" applyAlignment="1" applyProtection="1">
      <alignment horizontal="center"/>
    </xf>
    <xf numFmtId="164" fontId="44" fillId="0" borderId="10" xfId="0" applyNumberFormat="1" applyFont="1" applyFill="1" applyBorder="1" applyAlignment="1" applyProtection="1"/>
    <xf numFmtId="164" fontId="44" fillId="0" borderId="47" xfId="0" applyNumberFormat="1" applyFont="1" applyFill="1" applyBorder="1" applyAlignment="1" applyProtection="1"/>
    <xf numFmtId="164" fontId="44" fillId="0" borderId="48" xfId="0" applyNumberFormat="1" applyFont="1" applyFill="1" applyBorder="1" applyAlignment="1" applyProtection="1">
      <alignment horizontal="center"/>
    </xf>
    <xf numFmtId="164" fontId="44" fillId="0" borderId="49" xfId="0" applyNumberFormat="1" applyFont="1" applyFill="1" applyBorder="1" applyAlignment="1" applyProtection="1">
      <alignment horizontal="center"/>
    </xf>
    <xf numFmtId="171" fontId="20" fillId="0" borderId="55" xfId="0" applyNumberFormat="1" applyFont="1" applyFill="1" applyBorder="1" applyAlignment="1" applyProtection="1"/>
    <xf numFmtId="0" fontId="0" fillId="0" borderId="9" xfId="0" applyFill="1" applyBorder="1" applyAlignment="1" applyProtection="1">
      <alignment horizontal="right"/>
    </xf>
    <xf numFmtId="20" fontId="40" fillId="2" borderId="56" xfId="0" applyNumberFormat="1" applyFont="1" applyFill="1" applyBorder="1" applyAlignment="1" applyProtection="1">
      <alignment horizontal="center" vertical="center"/>
      <protection locked="0"/>
    </xf>
    <xf numFmtId="0" fontId="40" fillId="2" borderId="57" xfId="0" applyNumberFormat="1" applyFont="1" applyFill="1" applyBorder="1" applyAlignment="1" applyProtection="1">
      <alignment horizontal="center" vertical="center"/>
      <protection locked="0"/>
    </xf>
    <xf numFmtId="0" fontId="40" fillId="2" borderId="36" xfId="0" applyNumberFormat="1" applyFont="1" applyFill="1" applyBorder="1" applyAlignment="1" applyProtection="1">
      <alignment horizontal="center" vertical="center"/>
      <protection locked="0"/>
    </xf>
    <xf numFmtId="0" fontId="40" fillId="2" borderId="58" xfId="0" applyNumberFormat="1" applyFont="1" applyFill="1" applyBorder="1" applyAlignment="1" applyProtection="1">
      <alignment horizontal="center" vertical="center"/>
      <protection locked="0"/>
    </xf>
    <xf numFmtId="0" fontId="9" fillId="0" borderId="0" xfId="1" applyFont="1" applyBorder="1" applyAlignment="1" applyProtection="1">
      <alignment vertical="center"/>
    </xf>
    <xf numFmtId="1" fontId="39" fillId="0" borderId="0" xfId="1" applyNumberFormat="1" applyFont="1" applyFill="1" applyBorder="1" applyAlignment="1" applyProtection="1">
      <alignment horizontal="right"/>
    </xf>
    <xf numFmtId="0" fontId="39" fillId="0" borderId="0" xfId="1" applyFont="1" applyFill="1" applyBorder="1" applyAlignment="1" applyProtection="1">
      <alignment horizontal="center"/>
    </xf>
    <xf numFmtId="0" fontId="47" fillId="2" borderId="59" xfId="0" applyNumberFormat="1" applyFont="1" applyFill="1" applyBorder="1" applyAlignment="1" applyProtection="1">
      <protection locked="0"/>
    </xf>
    <xf numFmtId="0" fontId="47" fillId="2" borderId="60" xfId="0" applyNumberFormat="1" applyFont="1" applyFill="1" applyBorder="1" applyAlignment="1" applyProtection="1">
      <protection locked="0"/>
    </xf>
    <xf numFmtId="20" fontId="40" fillId="2" borderId="27" xfId="0" applyNumberFormat="1" applyFont="1" applyFill="1" applyBorder="1" applyAlignment="1" applyProtection="1">
      <alignment horizontal="center"/>
      <protection locked="0"/>
    </xf>
    <xf numFmtId="20" fontId="40" fillId="2" borderId="30" xfId="0" applyNumberFormat="1" applyFont="1" applyFill="1" applyBorder="1" applyAlignment="1" applyProtection="1">
      <alignment horizontal="center"/>
      <protection locked="0"/>
    </xf>
    <xf numFmtId="20" fontId="40" fillId="2" borderId="28" xfId="0" applyNumberFormat="1" applyFont="1" applyFill="1" applyBorder="1" applyAlignment="1" applyProtection="1">
      <alignment horizontal="center" vertical="center"/>
      <protection locked="0"/>
    </xf>
    <xf numFmtId="0" fontId="49" fillId="7" borderId="0" xfId="0" applyFont="1" applyFill="1" applyProtection="1"/>
    <xf numFmtId="3" fontId="49" fillId="7" borderId="0" xfId="0" applyNumberFormat="1" applyFont="1" applyFill="1" applyAlignment="1" applyProtection="1">
      <alignment horizontal="center"/>
    </xf>
    <xf numFmtId="3" fontId="49" fillId="7" borderId="0" xfId="0" applyNumberFormat="1" applyFont="1" applyFill="1" applyProtection="1"/>
    <xf numFmtId="0" fontId="49" fillId="0" borderId="0" xfId="0" applyFont="1" applyFill="1" applyProtection="1"/>
    <xf numFmtId="0" fontId="49" fillId="13" borderId="0" xfId="0" applyFont="1" applyFill="1" applyProtection="1"/>
    <xf numFmtId="3" fontId="49" fillId="13" borderId="0" xfId="0" applyNumberFormat="1" applyFont="1" applyFill="1" applyAlignment="1" applyProtection="1">
      <alignment horizontal="center"/>
    </xf>
    <xf numFmtId="0" fontId="49" fillId="13" borderId="0" xfId="0" applyFont="1" applyFill="1" applyBorder="1" applyProtection="1"/>
    <xf numFmtId="3" fontId="49" fillId="13" borderId="0" xfId="0" applyNumberFormat="1" applyFont="1" applyFill="1" applyProtection="1"/>
    <xf numFmtId="0" fontId="50" fillId="13" borderId="3" xfId="0" applyFont="1" applyFill="1" applyBorder="1" applyProtection="1"/>
    <xf numFmtId="0" fontId="50" fillId="13" borderId="3" xfId="0" applyFont="1" applyFill="1" applyBorder="1" applyAlignment="1" applyProtection="1">
      <alignment horizontal="center"/>
      <protection locked="0"/>
    </xf>
    <xf numFmtId="0" fontId="50" fillId="13" borderId="3" xfId="0" applyFont="1" applyFill="1" applyBorder="1" applyAlignment="1" applyProtection="1">
      <alignment horizontal="left"/>
    </xf>
    <xf numFmtId="10" fontId="50" fillId="13" borderId="10" xfId="0" applyNumberFormat="1" applyFont="1" applyFill="1" applyBorder="1" applyAlignment="1" applyProtection="1">
      <alignment horizontal="center"/>
    </xf>
    <xf numFmtId="0" fontId="50" fillId="13" borderId="13" xfId="0" applyFont="1" applyFill="1" applyBorder="1" applyProtection="1"/>
    <xf numFmtId="3" fontId="49" fillId="13" borderId="0" xfId="0" applyNumberFormat="1" applyFont="1" applyFill="1" applyBorder="1" applyProtection="1"/>
    <xf numFmtId="0" fontId="50" fillId="13" borderId="61" xfId="0" applyFont="1" applyFill="1" applyBorder="1" applyAlignment="1" applyProtection="1">
      <alignment horizontal="center"/>
    </xf>
    <xf numFmtId="3" fontId="49" fillId="13" borderId="62" xfId="0" applyNumberFormat="1" applyFont="1" applyFill="1" applyBorder="1" applyAlignment="1" applyProtection="1">
      <alignment horizontal="center"/>
    </xf>
    <xf numFmtId="3" fontId="49" fillId="13" borderId="63" xfId="0" applyNumberFormat="1" applyFont="1" applyFill="1" applyBorder="1" applyAlignment="1" applyProtection="1">
      <alignment horizontal="center"/>
    </xf>
    <xf numFmtId="3" fontId="49" fillId="13" borderId="64" xfId="0" applyNumberFormat="1" applyFont="1" applyFill="1" applyBorder="1" applyAlignment="1" applyProtection="1">
      <alignment horizontal="center"/>
    </xf>
    <xf numFmtId="3" fontId="49" fillId="13" borderId="65" xfId="0" applyNumberFormat="1" applyFont="1" applyFill="1" applyBorder="1" applyAlignment="1" applyProtection="1">
      <alignment horizontal="center"/>
    </xf>
    <xf numFmtId="3" fontId="49" fillId="13" borderId="66" xfId="0" applyNumberFormat="1" applyFont="1" applyFill="1" applyBorder="1" applyAlignment="1" applyProtection="1">
      <alignment horizontal="center"/>
    </xf>
    <xf numFmtId="0" fontId="50" fillId="13" borderId="67" xfId="0" applyFont="1" applyFill="1" applyBorder="1" applyAlignment="1" applyProtection="1">
      <alignment horizontal="center"/>
    </xf>
    <xf numFmtId="3" fontId="50" fillId="13" borderId="68" xfId="0" applyNumberFormat="1" applyFont="1" applyFill="1" applyBorder="1" applyAlignment="1" applyProtection="1">
      <alignment horizontal="center"/>
    </xf>
    <xf numFmtId="0" fontId="49" fillId="13" borderId="69" xfId="0" applyFont="1" applyFill="1" applyBorder="1" applyAlignment="1" applyProtection="1">
      <alignment horizontal="center"/>
    </xf>
    <xf numFmtId="0" fontId="49" fillId="13" borderId="70" xfId="0" applyFont="1" applyFill="1" applyBorder="1" applyAlignment="1" applyProtection="1">
      <alignment horizontal="center"/>
    </xf>
    <xf numFmtId="0" fontId="49" fillId="13" borderId="71" xfId="0" applyFont="1" applyFill="1" applyBorder="1" applyProtection="1"/>
    <xf numFmtId="3" fontId="49" fillId="13" borderId="72" xfId="0" applyNumberFormat="1" applyFont="1" applyFill="1" applyBorder="1" applyAlignment="1" applyProtection="1">
      <alignment horizontal="center"/>
    </xf>
    <xf numFmtId="0" fontId="49" fillId="13" borderId="73" xfId="0" applyFont="1" applyFill="1" applyBorder="1" applyAlignment="1" applyProtection="1">
      <alignment horizontal="center"/>
    </xf>
    <xf numFmtId="0" fontId="49" fillId="13" borderId="74" xfId="0" applyFont="1" applyFill="1" applyBorder="1" applyAlignment="1" applyProtection="1">
      <alignment horizontal="center"/>
    </xf>
    <xf numFmtId="0" fontId="49" fillId="13" borderId="75" xfId="0" applyFont="1" applyFill="1" applyBorder="1" applyAlignment="1" applyProtection="1">
      <alignment horizontal="right" vertical="center" indent="1"/>
      <protection hidden="1"/>
    </xf>
    <xf numFmtId="3" fontId="51" fillId="13" borderId="75" xfId="0" applyNumberFormat="1" applyFont="1" applyFill="1" applyBorder="1" applyAlignment="1" applyProtection="1">
      <alignment horizontal="center" vertical="center"/>
    </xf>
    <xf numFmtId="0" fontId="49" fillId="13" borderId="75" xfId="0" applyFont="1" applyFill="1" applyBorder="1" applyAlignment="1" applyProtection="1">
      <alignment vertical="center"/>
      <protection hidden="1"/>
    </xf>
    <xf numFmtId="1" fontId="49" fillId="13" borderId="76" xfId="0" applyNumberFormat="1" applyFont="1" applyFill="1" applyBorder="1" applyAlignment="1" applyProtection="1">
      <alignment vertical="center"/>
    </xf>
    <xf numFmtId="1" fontId="49" fillId="13" borderId="11" xfId="0" applyNumberFormat="1" applyFont="1" applyFill="1" applyBorder="1" applyAlignment="1" applyProtection="1">
      <alignment vertical="center"/>
    </xf>
    <xf numFmtId="1" fontId="49" fillId="13" borderId="77" xfId="0" applyNumberFormat="1" applyFont="1" applyFill="1" applyBorder="1" applyAlignment="1" applyProtection="1">
      <alignment vertical="center"/>
    </xf>
    <xf numFmtId="0" fontId="49" fillId="14" borderId="63" xfId="0" applyNumberFormat="1" applyFont="1" applyFill="1" applyBorder="1" applyAlignment="1" applyProtection="1">
      <alignment horizontal="right" vertical="center"/>
    </xf>
    <xf numFmtId="3" fontId="51" fillId="13" borderId="76" xfId="0" applyNumberFormat="1" applyFont="1" applyFill="1" applyBorder="1" applyAlignment="1" applyProtection="1">
      <alignment horizontal="center" vertical="center"/>
    </xf>
    <xf numFmtId="0" fontId="49" fillId="13" borderId="78" xfId="0" applyFont="1" applyFill="1" applyBorder="1" applyAlignment="1" applyProtection="1">
      <alignment vertical="center"/>
    </xf>
    <xf numFmtId="0" fontId="49" fillId="13" borderId="79" xfId="0" applyFont="1" applyFill="1" applyBorder="1" applyAlignment="1" applyProtection="1">
      <alignment vertical="center"/>
    </xf>
    <xf numFmtId="166" fontId="49" fillId="13" borderId="80" xfId="0" applyNumberFormat="1" applyFont="1" applyFill="1" applyBorder="1" applyAlignment="1" applyProtection="1">
      <alignment vertical="center"/>
    </xf>
    <xf numFmtId="1" fontId="49" fillId="13" borderId="81" xfId="0" applyNumberFormat="1" applyFont="1" applyFill="1" applyBorder="1" applyAlignment="1" applyProtection="1">
      <alignment vertical="center"/>
    </xf>
    <xf numFmtId="3" fontId="49" fillId="13" borderId="82" xfId="0" applyNumberFormat="1" applyFont="1" applyFill="1" applyBorder="1" applyAlignment="1" applyProtection="1">
      <alignment vertical="center"/>
    </xf>
    <xf numFmtId="0" fontId="52" fillId="13" borderId="5" xfId="0" applyFont="1" applyFill="1" applyBorder="1" applyAlignment="1" applyProtection="1">
      <alignment vertical="center"/>
    </xf>
    <xf numFmtId="0" fontId="52" fillId="13" borderId="6" xfId="0" applyFont="1" applyFill="1" applyBorder="1" applyAlignment="1" applyProtection="1">
      <alignment vertical="center"/>
    </xf>
    <xf numFmtId="0" fontId="52" fillId="13" borderId="64" xfId="0" applyFont="1" applyFill="1" applyBorder="1" applyAlignment="1" applyProtection="1">
      <alignment vertical="center"/>
    </xf>
    <xf numFmtId="1" fontId="53" fillId="13" borderId="77" xfId="0" applyNumberFormat="1" applyFont="1" applyFill="1" applyBorder="1" applyAlignment="1" applyProtection="1">
      <alignment vertical="center"/>
    </xf>
    <xf numFmtId="0" fontId="52" fillId="13" borderId="83" xfId="0" applyNumberFormat="1" applyFont="1" applyFill="1" applyBorder="1" applyAlignment="1" applyProtection="1">
      <alignment vertical="center"/>
    </xf>
    <xf numFmtId="0" fontId="49" fillId="0" borderId="0" xfId="0" applyFont="1" applyFill="1" applyBorder="1" applyProtection="1"/>
    <xf numFmtId="3" fontId="49" fillId="0" borderId="0" xfId="0" applyNumberFormat="1" applyFont="1" applyFill="1" applyBorder="1" applyAlignment="1" applyProtection="1">
      <alignment horizontal="center"/>
    </xf>
    <xf numFmtId="3" fontId="49" fillId="0" borderId="0" xfId="0" applyNumberFormat="1" applyFont="1" applyFill="1" applyBorder="1" applyProtection="1"/>
    <xf numFmtId="0" fontId="49" fillId="0" borderId="0" xfId="0" applyNumberFormat="1" applyFont="1" applyFill="1" applyBorder="1" applyProtection="1"/>
    <xf numFmtId="0" fontId="9" fillId="0" borderId="0" xfId="1" applyFont="1" applyAlignment="1" applyProtection="1">
      <alignment horizontal="center"/>
    </xf>
    <xf numFmtId="0" fontId="15" fillId="0" borderId="0" xfId="1" applyFont="1" applyAlignment="1" applyProtection="1">
      <alignment horizontal="right" vertical="center"/>
    </xf>
    <xf numFmtId="0" fontId="20" fillId="0" borderId="0" xfId="1" applyFont="1" applyAlignment="1" applyProtection="1">
      <alignment horizontal="right" vertical="center"/>
    </xf>
    <xf numFmtId="0" fontId="9" fillId="0" borderId="1" xfId="1" applyFont="1" applyFill="1" applyBorder="1" applyAlignment="1" applyProtection="1">
      <alignment horizontal="center"/>
    </xf>
    <xf numFmtId="0" fontId="10" fillId="0" borderId="9" xfId="1" applyFont="1" applyFill="1" applyBorder="1" applyAlignment="1" applyProtection="1">
      <alignment horizontal="left" vertical="center"/>
    </xf>
    <xf numFmtId="0" fontId="19" fillId="0" borderId="9" xfId="0" applyFont="1" applyFill="1" applyBorder="1" applyAlignment="1" applyProtection="1">
      <alignment horizontal="right" vertical="center"/>
    </xf>
    <xf numFmtId="0" fontId="54" fillId="0" borderId="9" xfId="1" applyFont="1" applyFill="1" applyBorder="1" applyAlignment="1" applyProtection="1">
      <alignment horizontal="center" vertical="center"/>
    </xf>
    <xf numFmtId="0" fontId="10" fillId="0" borderId="9" xfId="1" applyFont="1" applyFill="1" applyBorder="1" applyAlignment="1" applyProtection="1">
      <alignment horizontal="center" vertical="center"/>
    </xf>
    <xf numFmtId="0" fontId="9" fillId="0" borderId="9" xfId="0" applyFont="1" applyBorder="1" applyAlignment="1" applyProtection="1">
      <alignment horizontal="center"/>
    </xf>
    <xf numFmtId="0" fontId="39" fillId="0" borderId="0" xfId="1" applyFont="1" applyBorder="1" applyProtection="1"/>
    <xf numFmtId="0" fontId="39" fillId="13" borderId="15" xfId="1" applyFont="1" applyFill="1" applyBorder="1" applyProtection="1"/>
    <xf numFmtId="0" fontId="4" fillId="13" borderId="0" xfId="0" applyFont="1" applyFill="1" applyBorder="1" applyAlignment="1" applyProtection="1">
      <alignment horizontal="right"/>
    </xf>
    <xf numFmtId="0" fontId="4" fillId="13" borderId="0" xfId="0" applyFont="1" applyFill="1" applyAlignment="1" applyProtection="1">
      <alignment horizontal="left"/>
    </xf>
    <xf numFmtId="0" fontId="19" fillId="13" borderId="0" xfId="0" applyFont="1" applyFill="1" applyBorder="1" applyAlignment="1" applyProtection="1">
      <alignment horizontal="right" vertical="center"/>
    </xf>
    <xf numFmtId="0" fontId="9" fillId="13" borderId="0" xfId="0" applyFont="1" applyFill="1" applyBorder="1" applyAlignment="1" applyProtection="1">
      <alignment horizontal="center"/>
    </xf>
    <xf numFmtId="0" fontId="9" fillId="13" borderId="2" xfId="0" applyFont="1" applyFill="1" applyBorder="1" applyAlignment="1" applyProtection="1">
      <alignment horizontal="center"/>
    </xf>
    <xf numFmtId="0" fontId="9" fillId="13" borderId="14" xfId="0" applyFont="1" applyFill="1" applyBorder="1" applyAlignment="1" applyProtection="1">
      <alignment horizontal="center"/>
    </xf>
    <xf numFmtId="20" fontId="40" fillId="13" borderId="1" xfId="0" applyNumberFormat="1" applyFont="1" applyFill="1" applyBorder="1" applyAlignment="1" applyProtection="1">
      <alignment horizontal="center" vertical="center"/>
    </xf>
    <xf numFmtId="0" fontId="4" fillId="13" borderId="0" xfId="0" applyFont="1" applyFill="1" applyBorder="1" applyAlignment="1" applyProtection="1">
      <alignment horizontal="left"/>
    </xf>
    <xf numFmtId="0" fontId="15" fillId="13" borderId="0" xfId="0" applyFont="1" applyFill="1" applyBorder="1" applyProtection="1"/>
    <xf numFmtId="0" fontId="20" fillId="13" borderId="0" xfId="0" applyFont="1" applyFill="1" applyBorder="1" applyProtection="1"/>
    <xf numFmtId="20" fontId="55" fillId="13" borderId="0" xfId="0" applyNumberFormat="1" applyFont="1" applyFill="1" applyBorder="1" applyAlignment="1" applyProtection="1">
      <alignment horizontal="center" vertical="center"/>
    </xf>
    <xf numFmtId="20" fontId="55" fillId="13" borderId="2" xfId="0" applyNumberFormat="1" applyFont="1" applyFill="1" applyBorder="1" applyAlignment="1" applyProtection="1">
      <alignment horizontal="center" vertical="center"/>
    </xf>
    <xf numFmtId="20" fontId="40" fillId="0" borderId="0" xfId="0" applyNumberFormat="1" applyFont="1" applyBorder="1" applyAlignment="1" applyProtection="1">
      <alignment horizontal="center" vertical="center"/>
    </xf>
    <xf numFmtId="20" fontId="40" fillId="13" borderId="4" xfId="0" applyNumberFormat="1" applyFont="1" applyFill="1" applyBorder="1" applyAlignment="1" applyProtection="1">
      <alignment horizontal="center" vertical="center"/>
    </xf>
    <xf numFmtId="0" fontId="40" fillId="13" borderId="9" xfId="0" applyFont="1" applyFill="1" applyBorder="1" applyAlignment="1" applyProtection="1">
      <alignment horizontal="right"/>
    </xf>
    <xf numFmtId="0" fontId="40" fillId="13" borderId="9" xfId="0" applyFont="1" applyFill="1" applyBorder="1" applyAlignment="1" applyProtection="1">
      <alignment horizontal="left"/>
    </xf>
    <xf numFmtId="0" fontId="55" fillId="13" borderId="83" xfId="0" applyFont="1" applyFill="1" applyBorder="1" applyAlignment="1" applyProtection="1">
      <alignment horizontal="center" vertical="center"/>
    </xf>
    <xf numFmtId="0" fontId="15" fillId="13" borderId="83" xfId="0" applyFont="1" applyFill="1" applyBorder="1" applyProtection="1"/>
    <xf numFmtId="1" fontId="40" fillId="13" borderId="6" xfId="0" applyNumberFormat="1" applyFont="1" applyFill="1" applyBorder="1" applyAlignment="1" applyProtection="1">
      <alignment horizontal="center" vertical="center"/>
    </xf>
    <xf numFmtId="1" fontId="40" fillId="13" borderId="5" xfId="0" applyNumberFormat="1" applyFont="1" applyFill="1" applyBorder="1" applyAlignment="1" applyProtection="1">
      <alignment horizontal="center" vertical="center"/>
    </xf>
    <xf numFmtId="1" fontId="40" fillId="13" borderId="3" xfId="0" applyNumberFormat="1" applyFont="1" applyFill="1" applyBorder="1" applyAlignment="1" applyProtection="1">
      <alignment horizontal="center" vertical="center"/>
    </xf>
    <xf numFmtId="20" fontId="48" fillId="13" borderId="3" xfId="0" applyNumberFormat="1" applyFont="1" applyFill="1" applyBorder="1" applyAlignment="1" applyProtection="1">
      <alignment horizontal="center" vertical="center"/>
    </xf>
    <xf numFmtId="171" fontId="20" fillId="13" borderId="75" xfId="0" applyNumberFormat="1" applyFont="1" applyFill="1" applyBorder="1" applyAlignment="1" applyProtection="1">
      <alignment vertical="center"/>
    </xf>
    <xf numFmtId="166" fontId="50" fillId="13" borderId="75" xfId="0" applyNumberFormat="1" applyFont="1" applyFill="1" applyBorder="1" applyAlignment="1" applyProtection="1">
      <alignment horizontal="center" vertical="center"/>
    </xf>
    <xf numFmtId="166" fontId="56" fillId="13" borderId="75" xfId="0" applyNumberFormat="1" applyFont="1" applyFill="1" applyBorder="1" applyAlignment="1" applyProtection="1">
      <alignment horizontal="center" vertical="center"/>
    </xf>
    <xf numFmtId="171" fontId="57" fillId="13" borderId="7" xfId="0" applyNumberFormat="1" applyFont="1" applyFill="1" applyBorder="1" applyAlignment="1" applyProtection="1">
      <alignment horizontal="center" vertical="center"/>
    </xf>
    <xf numFmtId="171" fontId="57" fillId="13" borderId="3" xfId="0" applyNumberFormat="1" applyFont="1" applyFill="1" applyBorder="1" applyAlignment="1" applyProtection="1">
      <alignment horizontal="center" vertical="center"/>
    </xf>
    <xf numFmtId="0" fontId="47" fillId="0" borderId="0" xfId="0" applyFont="1" applyBorder="1" applyProtection="1"/>
    <xf numFmtId="20" fontId="48" fillId="0" borderId="0" xfId="0" applyNumberFormat="1" applyFont="1" applyBorder="1" applyAlignment="1" applyProtection="1">
      <alignment horizontal="center" vertical="center"/>
    </xf>
    <xf numFmtId="20" fontId="40" fillId="13" borderId="52" xfId="0" applyNumberFormat="1" applyFont="1" applyFill="1" applyBorder="1" applyAlignment="1" applyProtection="1">
      <alignment horizontal="center" vertical="center"/>
    </xf>
    <xf numFmtId="20" fontId="20" fillId="13" borderId="0" xfId="0" applyNumberFormat="1" applyFont="1" applyFill="1" applyBorder="1" applyAlignment="1" applyProtection="1">
      <alignment horizontal="right"/>
    </xf>
    <xf numFmtId="20" fontId="3" fillId="15" borderId="84" xfId="0" applyNumberFormat="1" applyFont="1" applyFill="1" applyBorder="1" applyAlignment="1" applyProtection="1">
      <alignment horizontal="right" vertical="center"/>
    </xf>
    <xf numFmtId="171" fontId="15" fillId="15" borderId="85" xfId="0" applyNumberFormat="1" applyFont="1" applyFill="1" applyBorder="1" applyAlignment="1" applyProtection="1">
      <alignment vertical="center"/>
    </xf>
    <xf numFmtId="164" fontId="15" fillId="15" borderId="85" xfId="0" applyNumberFormat="1" applyFont="1" applyFill="1" applyBorder="1" applyAlignment="1" applyProtection="1">
      <alignment horizontal="right" vertical="center"/>
    </xf>
    <xf numFmtId="166" fontId="5" fillId="15" borderId="85" xfId="0" applyNumberFormat="1" applyFont="1" applyFill="1" applyBorder="1" applyAlignment="1" applyProtection="1">
      <alignment horizontal="center" vertical="center"/>
    </xf>
    <xf numFmtId="171" fontId="15" fillId="15" borderId="85" xfId="0" applyNumberFormat="1" applyFont="1" applyFill="1" applyBorder="1" applyAlignment="1" applyProtection="1">
      <alignment horizontal="center" vertical="center"/>
    </xf>
    <xf numFmtId="20" fontId="44" fillId="5" borderId="86" xfId="0" applyNumberFormat="1" applyFont="1" applyFill="1" applyBorder="1" applyAlignment="1" applyProtection="1">
      <alignment horizontal="center" vertical="center"/>
    </xf>
    <xf numFmtId="164" fontId="15" fillId="5" borderId="7" xfId="0" applyNumberFormat="1" applyFont="1" applyFill="1" applyBorder="1" applyAlignment="1" applyProtection="1">
      <alignment horizontal="right"/>
    </xf>
    <xf numFmtId="0" fontId="3" fillId="5" borderId="6" xfId="0" applyFont="1" applyFill="1" applyBorder="1" applyAlignment="1" applyProtection="1">
      <alignment horizontal="left"/>
    </xf>
    <xf numFmtId="171" fontId="15" fillId="5" borderId="83" xfId="0" applyNumberFormat="1" applyFont="1" applyFill="1" applyBorder="1" applyAlignment="1" applyProtection="1"/>
    <xf numFmtId="164" fontId="15" fillId="5" borderId="69" xfId="0" applyNumberFormat="1" applyFont="1" applyFill="1" applyBorder="1" applyAlignment="1" applyProtection="1">
      <alignment horizontal="right"/>
    </xf>
    <xf numFmtId="10" fontId="15" fillId="5" borderId="69" xfId="0" applyNumberFormat="1" applyFont="1" applyFill="1" applyBorder="1" applyAlignment="1" applyProtection="1"/>
    <xf numFmtId="171" fontId="15" fillId="5" borderId="3" xfId="0" applyNumberFormat="1" applyFont="1" applyFill="1" applyBorder="1" applyAlignment="1" applyProtection="1">
      <alignment horizontal="center"/>
    </xf>
    <xf numFmtId="0" fontId="15" fillId="0" borderId="0" xfId="0" applyFont="1" applyBorder="1" applyAlignment="1" applyProtection="1">
      <alignment vertical="center"/>
    </xf>
    <xf numFmtId="0" fontId="15" fillId="0" borderId="0" xfId="0" applyFont="1" applyBorder="1" applyAlignment="1" applyProtection="1">
      <alignment horizontal="left" vertical="center"/>
    </xf>
    <xf numFmtId="20" fontId="44" fillId="5" borderId="1" xfId="0" applyNumberFormat="1" applyFont="1" applyFill="1" applyBorder="1" applyAlignment="1" applyProtection="1">
      <alignment horizontal="center" vertical="center"/>
    </xf>
    <xf numFmtId="164" fontId="15" fillId="5" borderId="87" xfId="0" applyNumberFormat="1" applyFont="1" applyFill="1" applyBorder="1" applyAlignment="1" applyProtection="1">
      <alignment horizontal="right"/>
    </xf>
    <xf numFmtId="0" fontId="3" fillId="5" borderId="3" xfId="0" applyFont="1" applyFill="1" applyBorder="1" applyAlignment="1" applyProtection="1">
      <alignment horizontal="left"/>
    </xf>
    <xf numFmtId="171" fontId="15" fillId="5" borderId="76" xfId="0" applyNumberFormat="1" applyFont="1" applyFill="1" applyBorder="1" applyAlignment="1" applyProtection="1"/>
    <xf numFmtId="164" fontId="15" fillId="5" borderId="76" xfId="0" applyNumberFormat="1" applyFont="1" applyFill="1" applyBorder="1" applyAlignment="1" applyProtection="1">
      <alignment horizontal="right"/>
    </xf>
    <xf numFmtId="10" fontId="15" fillId="5" borderId="76" xfId="0" applyNumberFormat="1" applyFont="1" applyFill="1" applyBorder="1" applyAlignment="1" applyProtection="1"/>
    <xf numFmtId="171" fontId="15" fillId="5" borderId="7" xfId="0" applyNumberFormat="1" applyFont="1" applyFill="1" applyBorder="1" applyAlignment="1" applyProtection="1">
      <alignment horizontal="center"/>
    </xf>
    <xf numFmtId="171" fontId="15" fillId="5" borderId="11" xfId="0" applyNumberFormat="1" applyFont="1" applyFill="1" applyBorder="1" applyAlignment="1" applyProtection="1">
      <alignment horizontal="center"/>
    </xf>
    <xf numFmtId="20" fontId="44" fillId="5" borderId="88" xfId="0" applyNumberFormat="1" applyFont="1" applyFill="1" applyBorder="1" applyAlignment="1" applyProtection="1">
      <alignment horizontal="center" vertical="center"/>
    </xf>
    <xf numFmtId="0" fontId="15" fillId="0" borderId="0" xfId="0" applyFont="1" applyBorder="1" applyProtection="1"/>
    <xf numFmtId="0" fontId="15" fillId="0" borderId="0" xfId="0" applyFont="1" applyFill="1" applyBorder="1" applyProtection="1"/>
    <xf numFmtId="0" fontId="15" fillId="0" borderId="0" xfId="0" applyFont="1" applyFill="1" applyBorder="1" applyAlignment="1" applyProtection="1">
      <alignment horizontal="left" vertical="center"/>
    </xf>
    <xf numFmtId="20" fontId="40" fillId="5" borderId="88" xfId="0" applyNumberFormat="1" applyFont="1" applyFill="1" applyBorder="1" applyAlignment="1" applyProtection="1">
      <alignment horizontal="center" vertical="center"/>
    </xf>
    <xf numFmtId="171" fontId="47" fillId="0" borderId="29" xfId="0" applyNumberFormat="1" applyFont="1" applyFill="1" applyBorder="1" applyAlignment="1" applyProtection="1">
      <alignment horizontal="right"/>
    </xf>
    <xf numFmtId="0" fontId="9" fillId="0" borderId="89" xfId="0" applyFont="1" applyFill="1" applyBorder="1" applyAlignment="1" applyProtection="1">
      <alignment horizontal="left" indent="2"/>
    </xf>
    <xf numFmtId="171" fontId="9" fillId="5" borderId="76" xfId="0" applyNumberFormat="1" applyFont="1" applyFill="1" applyBorder="1" applyAlignment="1" applyProtection="1">
      <alignment vertical="center"/>
    </xf>
    <xf numFmtId="164" fontId="9" fillId="5" borderId="69" xfId="0" applyNumberFormat="1" applyFont="1" applyFill="1" applyBorder="1" applyAlignment="1" applyProtection="1">
      <alignment horizontal="right"/>
    </xf>
    <xf numFmtId="10" fontId="9" fillId="5" borderId="76" xfId="0" applyNumberFormat="1" applyFont="1" applyFill="1" applyBorder="1" applyAlignment="1" applyProtection="1">
      <alignment vertical="center"/>
    </xf>
    <xf numFmtId="171" fontId="9" fillId="0" borderId="7" xfId="0" applyNumberFormat="1" applyFont="1" applyFill="1" applyBorder="1" applyAlignment="1" applyProtection="1">
      <alignment horizontal="center" vertical="center"/>
    </xf>
    <xf numFmtId="171" fontId="9" fillId="0" borderId="7" xfId="0" applyNumberFormat="1" applyFont="1" applyFill="1" applyBorder="1" applyAlignment="1" applyProtection="1">
      <alignment horizontal="center"/>
    </xf>
    <xf numFmtId="0" fontId="9" fillId="0" borderId="0" xfId="0" applyFont="1" applyBorder="1" applyAlignment="1" applyProtection="1">
      <alignment horizontal="left" vertical="center"/>
    </xf>
    <xf numFmtId="0" fontId="9" fillId="0" borderId="0" xfId="0" applyFont="1" applyBorder="1" applyAlignment="1" applyProtection="1">
      <alignment vertical="center"/>
    </xf>
    <xf numFmtId="171" fontId="47" fillId="0" borderId="90" xfId="0" applyNumberFormat="1" applyFont="1" applyFill="1" applyBorder="1" applyAlignment="1" applyProtection="1">
      <alignment horizontal="right"/>
    </xf>
    <xf numFmtId="0" fontId="9" fillId="0" borderId="91" xfId="0" applyFont="1" applyFill="1" applyBorder="1" applyAlignment="1" applyProtection="1">
      <alignment horizontal="left" indent="2"/>
    </xf>
    <xf numFmtId="171" fontId="9" fillId="5" borderId="92" xfId="0" applyNumberFormat="1" applyFont="1" applyFill="1" applyBorder="1" applyAlignment="1" applyProtection="1">
      <alignment vertical="center"/>
    </xf>
    <xf numFmtId="164" fontId="9" fillId="5" borderId="92" xfId="0" applyNumberFormat="1" applyFont="1" applyFill="1" applyBorder="1" applyAlignment="1" applyProtection="1">
      <alignment horizontal="right" vertical="center"/>
    </xf>
    <xf numFmtId="10" fontId="9" fillId="5" borderId="92" xfId="0" applyNumberFormat="1" applyFont="1" applyFill="1" applyBorder="1" applyAlignment="1" applyProtection="1">
      <alignment vertical="center"/>
    </xf>
    <xf numFmtId="171" fontId="9" fillId="0" borderId="91" xfId="0" applyNumberFormat="1" applyFont="1" applyFill="1" applyBorder="1" applyAlignment="1" applyProtection="1">
      <alignment horizontal="center" vertical="center"/>
    </xf>
    <xf numFmtId="164" fontId="3" fillId="5" borderId="87" xfId="0" applyNumberFormat="1" applyFont="1" applyFill="1" applyBorder="1" applyAlignment="1" applyProtection="1">
      <alignment horizontal="right"/>
    </xf>
    <xf numFmtId="171" fontId="3" fillId="5" borderId="76" xfId="0" applyNumberFormat="1" applyFont="1" applyFill="1" applyBorder="1" applyAlignment="1" applyProtection="1"/>
    <xf numFmtId="164" fontId="3" fillId="5" borderId="69" xfId="0" applyNumberFormat="1" applyFont="1" applyFill="1" applyBorder="1" applyAlignment="1" applyProtection="1">
      <alignment horizontal="right"/>
    </xf>
    <xf numFmtId="10" fontId="3" fillId="5" borderId="76" xfId="0" applyNumberFormat="1" applyFont="1" applyFill="1" applyBorder="1" applyAlignment="1" applyProtection="1"/>
    <xf numFmtId="171" fontId="3" fillId="5" borderId="7" xfId="0" applyNumberFormat="1" applyFont="1" applyFill="1" applyBorder="1" applyAlignment="1" applyProtection="1">
      <alignment horizontal="center"/>
    </xf>
    <xf numFmtId="171" fontId="20" fillId="0" borderId="93" xfId="0" applyNumberFormat="1" applyFont="1" applyFill="1" applyBorder="1" applyAlignment="1" applyProtection="1">
      <alignment horizontal="right"/>
    </xf>
    <xf numFmtId="0" fontId="3" fillId="0" borderId="89" xfId="0" applyFont="1" applyFill="1" applyBorder="1" applyAlignment="1" applyProtection="1">
      <alignment wrapText="1"/>
    </xf>
    <xf numFmtId="171" fontId="15" fillId="5" borderId="7" xfId="0" applyNumberFormat="1" applyFont="1" applyFill="1" applyBorder="1" applyAlignment="1" applyProtection="1">
      <alignment horizontal="center" vertical="center"/>
    </xf>
    <xf numFmtId="171" fontId="20" fillId="5" borderId="93" xfId="0" applyNumberFormat="1" applyFont="1" applyFill="1" applyBorder="1" applyAlignment="1" applyProtection="1">
      <alignment horizontal="right"/>
    </xf>
    <xf numFmtId="0" fontId="3" fillId="5" borderId="89" xfId="0" applyFont="1" applyFill="1" applyBorder="1" applyAlignment="1" applyProtection="1">
      <alignment wrapText="1"/>
    </xf>
    <xf numFmtId="171" fontId="15" fillId="5" borderId="76" xfId="0" applyNumberFormat="1" applyFont="1" applyFill="1" applyBorder="1" applyAlignment="1" applyProtection="1">
      <alignment vertical="center"/>
    </xf>
    <xf numFmtId="10" fontId="15" fillId="5" borderId="76" xfId="0" applyNumberFormat="1" applyFont="1" applyFill="1" applyBorder="1" applyAlignment="1" applyProtection="1">
      <alignment vertical="center"/>
    </xf>
    <xf numFmtId="171" fontId="47" fillId="0" borderId="94" xfId="0" applyNumberFormat="1" applyFont="1" applyFill="1" applyBorder="1" applyAlignment="1" applyProtection="1">
      <alignment horizontal="right"/>
    </xf>
    <xf numFmtId="0" fontId="9" fillId="0" borderId="95" xfId="0" applyFont="1" applyFill="1" applyBorder="1" applyAlignment="1" applyProtection="1">
      <alignment horizontal="left" indent="2"/>
    </xf>
    <xf numFmtId="164" fontId="9" fillId="5" borderId="76" xfId="0" applyNumberFormat="1" applyFont="1" applyFill="1" applyBorder="1" applyAlignment="1" applyProtection="1">
      <alignment horizontal="right"/>
    </xf>
    <xf numFmtId="0" fontId="15" fillId="0" borderId="0" xfId="1" applyFont="1" applyBorder="1" applyAlignment="1" applyProtection="1">
      <alignment horizontal="right" vertical="center"/>
    </xf>
    <xf numFmtId="0" fontId="20" fillId="0" borderId="0" xfId="1" applyFont="1" applyBorder="1" applyAlignment="1" applyProtection="1">
      <alignment horizontal="right" vertical="center"/>
    </xf>
    <xf numFmtId="0" fontId="0" fillId="5" borderId="0" xfId="0" applyFill="1"/>
    <xf numFmtId="0" fontId="29" fillId="5" borderId="0" xfId="0" applyFont="1" applyFill="1"/>
    <xf numFmtId="2" fontId="0" fillId="5" borderId="0" xfId="0" applyNumberFormat="1" applyFill="1"/>
    <xf numFmtId="0" fontId="58" fillId="0" borderId="11" xfId="0" applyFont="1" applyBorder="1"/>
    <xf numFmtId="0" fontId="58" fillId="5" borderId="3" xfId="0" applyFont="1" applyFill="1" applyBorder="1" applyAlignment="1">
      <alignment horizontal="center" wrapText="1"/>
    </xf>
    <xf numFmtId="0" fontId="58" fillId="5" borderId="3" xfId="0" applyFont="1" applyFill="1" applyBorder="1" applyAlignment="1">
      <alignment horizontal="center"/>
    </xf>
    <xf numFmtId="9" fontId="58" fillId="5" borderId="3" xfId="0" applyNumberFormat="1" applyFont="1" applyFill="1" applyBorder="1" applyAlignment="1">
      <alignment horizontal="center"/>
    </xf>
    <xf numFmtId="0" fontId="58" fillId="0" borderId="3" xfId="0" applyFont="1" applyBorder="1"/>
    <xf numFmtId="171" fontId="58" fillId="5" borderId="3" xfId="0" applyNumberFormat="1" applyFont="1" applyFill="1" applyBorder="1" applyAlignment="1">
      <alignment horizontal="right"/>
    </xf>
    <xf numFmtId="0" fontId="29" fillId="0" borderId="3" xfId="0" applyFont="1" applyBorder="1"/>
    <xf numFmtId="171" fontId="29" fillId="5" borderId="3" xfId="0" applyNumberFormat="1" applyFont="1" applyFill="1" applyBorder="1" applyAlignment="1">
      <alignment horizontal="right"/>
    </xf>
    <xf numFmtId="9" fontId="29" fillId="5" borderId="3" xfId="0" applyNumberFormat="1" applyFont="1" applyFill="1" applyBorder="1" applyAlignment="1">
      <alignment horizontal="center"/>
    </xf>
    <xf numFmtId="0" fontId="9" fillId="0" borderId="0" xfId="1" applyFont="1" applyAlignment="1" applyProtection="1">
      <alignment horizontal="right" vertical="center"/>
    </xf>
    <xf numFmtId="0" fontId="9" fillId="0" borderId="1" xfId="1" applyFont="1" applyFill="1" applyBorder="1" applyProtection="1"/>
    <xf numFmtId="0" fontId="10" fillId="0" borderId="9" xfId="1" applyFont="1" applyFill="1" applyBorder="1" applyAlignment="1" applyProtection="1">
      <alignment horizontal="left" vertical="center"/>
      <protection hidden="1"/>
    </xf>
    <xf numFmtId="0" fontId="9" fillId="0" borderId="9" xfId="0" applyFont="1" applyBorder="1" applyProtection="1">
      <protection hidden="1"/>
    </xf>
    <xf numFmtId="0" fontId="59" fillId="0" borderId="9" xfId="0" applyFont="1" applyFill="1" applyBorder="1" applyAlignment="1" applyProtection="1">
      <alignment horizontal="right" vertical="center"/>
      <protection hidden="1"/>
    </xf>
    <xf numFmtId="0" fontId="10" fillId="0" borderId="9" xfId="1" applyFont="1" applyFill="1" applyBorder="1" applyAlignment="1" applyProtection="1">
      <alignment horizontal="center" vertical="center"/>
      <protection hidden="1"/>
    </xf>
    <xf numFmtId="0" fontId="9" fillId="0" borderId="9" xfId="0" applyFont="1" applyBorder="1" applyAlignment="1" applyProtection="1">
      <alignment horizontal="center"/>
      <protection hidden="1"/>
    </xf>
    <xf numFmtId="0" fontId="39" fillId="13" borderId="1" xfId="1" applyFont="1" applyFill="1" applyBorder="1" applyProtection="1">
      <protection hidden="1"/>
    </xf>
    <xf numFmtId="0" fontId="40" fillId="13" borderId="1" xfId="0" applyFont="1" applyFill="1" applyBorder="1" applyAlignment="1" applyProtection="1">
      <alignment horizontal="right"/>
      <protection hidden="1"/>
    </xf>
    <xf numFmtId="0" fontId="9" fillId="13" borderId="0" xfId="0" applyFont="1" applyFill="1" applyBorder="1" applyProtection="1">
      <protection hidden="1"/>
    </xf>
    <xf numFmtId="0" fontId="59" fillId="13" borderId="0" xfId="0" applyFont="1" applyFill="1" applyBorder="1" applyAlignment="1" applyProtection="1">
      <alignment horizontal="right" vertical="center"/>
      <protection hidden="1"/>
    </xf>
    <xf numFmtId="0" fontId="9" fillId="13" borderId="2" xfId="0" applyFont="1" applyFill="1" applyBorder="1" applyProtection="1">
      <protection hidden="1"/>
    </xf>
    <xf numFmtId="177" fontId="60" fillId="13" borderId="0" xfId="0" applyNumberFormat="1" applyFont="1" applyFill="1" applyAlignment="1" applyProtection="1">
      <alignment horizontal="left"/>
      <protection hidden="1"/>
    </xf>
    <xf numFmtId="0" fontId="61" fillId="0" borderId="0" xfId="0" applyFont="1" applyFill="1" applyBorder="1" applyProtection="1"/>
    <xf numFmtId="20" fontId="40" fillId="13" borderId="1" xfId="0" applyNumberFormat="1" applyFont="1" applyFill="1" applyBorder="1" applyAlignment="1" applyProtection="1">
      <alignment horizontal="center" vertical="center"/>
      <protection hidden="1"/>
    </xf>
    <xf numFmtId="177" fontId="62" fillId="13" borderId="0" xfId="0" applyNumberFormat="1" applyFont="1" applyFill="1" applyBorder="1" applyAlignment="1" applyProtection="1">
      <alignment horizontal="left"/>
      <protection hidden="1"/>
    </xf>
    <xf numFmtId="20" fontId="55" fillId="13" borderId="0" xfId="0" applyNumberFormat="1" applyFont="1" applyFill="1" applyBorder="1" applyAlignment="1" applyProtection="1">
      <alignment horizontal="center" vertical="center"/>
      <protection hidden="1"/>
    </xf>
    <xf numFmtId="20" fontId="55" fillId="13" borderId="2" xfId="0" applyNumberFormat="1" applyFont="1" applyFill="1" applyBorder="1" applyAlignment="1" applyProtection="1">
      <alignment horizontal="center" vertical="center"/>
      <protection hidden="1"/>
    </xf>
    <xf numFmtId="0" fontId="40" fillId="13" borderId="4" xfId="0" applyFont="1" applyFill="1" applyBorder="1" applyAlignment="1" applyProtection="1">
      <alignment horizontal="right"/>
      <protection hidden="1"/>
    </xf>
    <xf numFmtId="0" fontId="40" fillId="13" borderId="9" xfId="0" applyFont="1" applyFill="1" applyBorder="1" applyAlignment="1" applyProtection="1">
      <alignment horizontal="left"/>
      <protection hidden="1"/>
    </xf>
    <xf numFmtId="0" fontId="55" fillId="13" borderId="9" xfId="0" applyFont="1" applyFill="1" applyBorder="1" applyAlignment="1" applyProtection="1">
      <alignment horizontal="center" vertical="center"/>
      <protection hidden="1"/>
    </xf>
    <xf numFmtId="1" fontId="40" fillId="13" borderId="5" xfId="0" applyNumberFormat="1" applyFont="1" applyFill="1" applyBorder="1" applyAlignment="1" applyProtection="1">
      <alignment horizontal="center" vertical="center"/>
      <protection hidden="1"/>
    </xf>
    <xf numFmtId="1" fontId="40" fillId="13" borderId="3" xfId="0" applyNumberFormat="1" applyFont="1" applyFill="1" applyBorder="1" applyAlignment="1" applyProtection="1">
      <alignment horizontal="center" vertical="center"/>
      <protection hidden="1"/>
    </xf>
    <xf numFmtId="0" fontId="9" fillId="9" borderId="24" xfId="0" applyFont="1" applyFill="1" applyBorder="1" applyAlignment="1" applyProtection="1">
      <alignment horizontal="left" vertical="center"/>
      <protection hidden="1"/>
    </xf>
    <xf numFmtId="174" fontId="40" fillId="9" borderId="29" xfId="0" applyNumberFormat="1" applyFont="1" applyFill="1" applyBorder="1" applyAlignment="1" applyProtection="1">
      <alignment horizontal="left"/>
      <protection hidden="1"/>
    </xf>
    <xf numFmtId="166" fontId="9" fillId="9" borderId="96" xfId="0" applyNumberFormat="1" applyFont="1" applyFill="1" applyBorder="1" applyAlignment="1" applyProtection="1">
      <alignment horizontal="right"/>
      <protection hidden="1"/>
    </xf>
    <xf numFmtId="166" fontId="41" fillId="9" borderId="3" xfId="0" applyNumberFormat="1" applyFont="1" applyFill="1" applyBorder="1" applyAlignment="1" applyProtection="1">
      <alignment horizontal="center"/>
      <protection hidden="1"/>
    </xf>
    <xf numFmtId="166" fontId="9" fillId="16" borderId="96" xfId="0" applyNumberFormat="1" applyFont="1" applyFill="1" applyBorder="1" applyAlignment="1" applyProtection="1">
      <alignment horizontal="right" vertical="center"/>
      <protection hidden="1"/>
    </xf>
    <xf numFmtId="166" fontId="9" fillId="16" borderId="97" xfId="0" applyNumberFormat="1" applyFont="1" applyFill="1" applyBorder="1" applyAlignment="1" applyProtection="1">
      <alignment horizontal="right" vertical="center"/>
      <protection hidden="1"/>
    </xf>
    <xf numFmtId="166" fontId="9" fillId="9" borderId="96" xfId="0" applyNumberFormat="1" applyFont="1" applyFill="1" applyBorder="1" applyAlignment="1" applyProtection="1">
      <alignment horizontal="right" vertical="center"/>
      <protection hidden="1"/>
    </xf>
    <xf numFmtId="0" fontId="41" fillId="9" borderId="3" xfId="0" applyFont="1" applyFill="1" applyBorder="1" applyAlignment="1" applyProtection="1">
      <alignment horizontal="center" vertical="center"/>
      <protection hidden="1"/>
    </xf>
    <xf numFmtId="166" fontId="36" fillId="8" borderId="4" xfId="0" applyNumberFormat="1" applyFont="1" applyFill="1" applyBorder="1" applyAlignment="1" applyProtection="1">
      <alignment horizontal="left" vertical="center"/>
      <protection hidden="1"/>
    </xf>
    <xf numFmtId="171" fontId="9" fillId="8" borderId="96" xfId="0" applyNumberFormat="1" applyFont="1" applyFill="1" applyBorder="1" applyAlignment="1" applyProtection="1">
      <alignment horizontal="right" vertical="center"/>
      <protection hidden="1"/>
    </xf>
    <xf numFmtId="166" fontId="41" fillId="8" borderId="3" xfId="0" applyNumberFormat="1" applyFont="1" applyFill="1" applyBorder="1" applyAlignment="1" applyProtection="1">
      <alignment horizontal="left" vertical="center"/>
      <protection hidden="1"/>
    </xf>
    <xf numFmtId="171" fontId="40" fillId="8" borderId="98" xfId="0" applyNumberFormat="1" applyFont="1" applyFill="1" applyBorder="1" applyAlignment="1" applyProtection="1">
      <alignment horizontal="right" vertical="center"/>
      <protection hidden="1"/>
    </xf>
    <xf numFmtId="178" fontId="40" fillId="8" borderId="96" xfId="0" applyNumberFormat="1" applyFont="1" applyFill="1" applyBorder="1" applyAlignment="1" applyProtection="1">
      <alignment horizontal="right" vertical="center"/>
      <protection hidden="1"/>
    </xf>
    <xf numFmtId="179" fontId="40" fillId="8" borderId="98" xfId="0" applyNumberFormat="1" applyFont="1" applyFill="1" applyBorder="1" applyAlignment="1" applyProtection="1">
      <alignment horizontal="right" vertical="center"/>
      <protection hidden="1"/>
    </xf>
    <xf numFmtId="179" fontId="40" fillId="8" borderId="99" xfId="0" applyNumberFormat="1" applyFont="1" applyFill="1" applyBorder="1" applyAlignment="1" applyProtection="1">
      <alignment horizontal="right" vertical="center"/>
      <protection hidden="1"/>
    </xf>
    <xf numFmtId="175" fontId="9" fillId="8" borderId="100" xfId="0" applyNumberFormat="1" applyFont="1" applyFill="1" applyBorder="1" applyAlignment="1" applyProtection="1">
      <alignment horizontal="right" vertical="center"/>
      <protection hidden="1"/>
    </xf>
    <xf numFmtId="180" fontId="40" fillId="8" borderId="98" xfId="0" applyNumberFormat="1" applyFont="1" applyFill="1" applyBorder="1" applyAlignment="1" applyProtection="1">
      <alignment horizontal="right" vertical="center"/>
      <protection hidden="1"/>
    </xf>
    <xf numFmtId="180" fontId="40" fillId="8" borderId="96" xfId="0" applyNumberFormat="1" applyFont="1" applyFill="1" applyBorder="1" applyAlignment="1" applyProtection="1">
      <alignment horizontal="right" vertical="center"/>
      <protection hidden="1"/>
    </xf>
    <xf numFmtId="180" fontId="40" fillId="8" borderId="99" xfId="0" applyNumberFormat="1" applyFont="1" applyFill="1" applyBorder="1" applyAlignment="1" applyProtection="1">
      <alignment horizontal="right" vertical="center"/>
      <protection hidden="1"/>
    </xf>
    <xf numFmtId="171" fontId="9" fillId="8" borderId="101" xfId="0" applyNumberFormat="1" applyFont="1" applyFill="1" applyBorder="1" applyAlignment="1" applyProtection="1">
      <alignment horizontal="right" vertical="center"/>
      <protection hidden="1"/>
    </xf>
    <xf numFmtId="179" fontId="40" fillId="8" borderId="96" xfId="0" applyNumberFormat="1" applyFont="1" applyFill="1" applyBorder="1" applyAlignment="1" applyProtection="1">
      <alignment horizontal="right" vertical="center"/>
      <protection hidden="1"/>
    </xf>
    <xf numFmtId="179" fontId="40" fillId="8" borderId="97" xfId="0" applyNumberFormat="1" applyFont="1" applyFill="1" applyBorder="1" applyAlignment="1" applyProtection="1">
      <alignment horizontal="right" vertical="center"/>
      <protection hidden="1"/>
    </xf>
    <xf numFmtId="181" fontId="9" fillId="8" borderId="10" xfId="0" applyNumberFormat="1" applyFont="1" applyFill="1" applyBorder="1" applyAlignment="1" applyProtection="1">
      <alignment horizontal="right" vertical="center"/>
      <protection hidden="1"/>
    </xf>
    <xf numFmtId="180" fontId="40" fillId="8" borderId="97" xfId="0" applyNumberFormat="1" applyFont="1" applyFill="1" applyBorder="1" applyAlignment="1" applyProtection="1">
      <alignment horizontal="right" vertical="center"/>
      <protection hidden="1"/>
    </xf>
    <xf numFmtId="20" fontId="40" fillId="13" borderId="3" xfId="0" applyNumberFormat="1" applyFont="1" applyFill="1" applyBorder="1" applyAlignment="1" applyProtection="1">
      <alignment horizontal="center" vertical="center"/>
      <protection hidden="1"/>
    </xf>
    <xf numFmtId="20" fontId="20" fillId="13" borderId="3" xfId="0" applyNumberFormat="1" applyFont="1" applyFill="1" applyBorder="1" applyAlignment="1" applyProtection="1">
      <alignment horizontal="left" vertical="center"/>
      <protection hidden="1"/>
    </xf>
    <xf numFmtId="0" fontId="9" fillId="13" borderId="3" xfId="0" applyFont="1" applyFill="1" applyBorder="1" applyProtection="1">
      <protection hidden="1"/>
    </xf>
    <xf numFmtId="171" fontId="9" fillId="13" borderId="3" xfId="0" applyNumberFormat="1" applyFont="1" applyFill="1" applyBorder="1" applyAlignment="1" applyProtection="1">
      <alignment vertical="center"/>
      <protection hidden="1"/>
    </xf>
    <xf numFmtId="166" fontId="63" fillId="13" borderId="3" xfId="0" applyNumberFormat="1" applyFont="1" applyFill="1" applyBorder="1" applyAlignment="1" applyProtection="1">
      <alignment horizontal="center" vertical="center"/>
      <protection hidden="1"/>
    </xf>
    <xf numFmtId="171" fontId="36" fillId="13" borderId="3" xfId="0" applyNumberFormat="1" applyFont="1" applyFill="1" applyBorder="1" applyAlignment="1" applyProtection="1">
      <alignment horizontal="center" vertical="center"/>
      <protection hidden="1"/>
    </xf>
    <xf numFmtId="20" fontId="40" fillId="13" borderId="52" xfId="0" applyNumberFormat="1" applyFont="1" applyFill="1" applyBorder="1" applyAlignment="1" applyProtection="1">
      <alignment horizontal="center" vertical="center"/>
      <protection hidden="1"/>
    </xf>
    <xf numFmtId="20" fontId="20" fillId="13" borderId="52" xfId="0" applyNumberFormat="1" applyFont="1" applyFill="1" applyBorder="1" applyAlignment="1" applyProtection="1">
      <alignment horizontal="left" vertical="center"/>
      <protection hidden="1"/>
    </xf>
    <xf numFmtId="0" fontId="9" fillId="13" borderId="52" xfId="0" applyFont="1" applyFill="1" applyBorder="1" applyProtection="1">
      <protection hidden="1"/>
    </xf>
    <xf numFmtId="171" fontId="9" fillId="13" borderId="52" xfId="0" applyNumberFormat="1" applyFont="1" applyFill="1" applyBorder="1" applyAlignment="1" applyProtection="1">
      <alignment vertical="center"/>
      <protection hidden="1"/>
    </xf>
    <xf numFmtId="166" fontId="49" fillId="13" borderId="52" xfId="0" applyNumberFormat="1" applyFont="1" applyFill="1" applyBorder="1" applyAlignment="1" applyProtection="1">
      <alignment horizontal="center" vertical="center"/>
      <protection hidden="1"/>
    </xf>
    <xf numFmtId="171" fontId="9" fillId="13" borderId="52" xfId="0" applyNumberFormat="1" applyFont="1" applyFill="1" applyBorder="1" applyAlignment="1" applyProtection="1">
      <alignment horizontal="center" vertical="center"/>
      <protection hidden="1"/>
    </xf>
    <xf numFmtId="182" fontId="9" fillId="2" borderId="3" xfId="0" applyNumberFormat="1" applyFont="1" applyFill="1" applyBorder="1" applyAlignment="1" applyProtection="1">
      <alignment horizontal="center"/>
      <protection hidden="1"/>
    </xf>
    <xf numFmtId="49" fontId="9" fillId="2" borderId="3" xfId="0" applyNumberFormat="1" applyFont="1" applyFill="1" applyBorder="1" applyAlignment="1" applyProtection="1">
      <alignment horizontal="left"/>
      <protection hidden="1"/>
    </xf>
    <xf numFmtId="166" fontId="49" fillId="2" borderId="3" xfId="0" applyNumberFormat="1" applyFont="1" applyFill="1" applyBorder="1" applyAlignment="1" applyProtection="1">
      <alignment horizontal="center" vertical="center"/>
      <protection hidden="1"/>
    </xf>
    <xf numFmtId="171" fontId="9" fillId="0" borderId="3" xfId="0" applyNumberFormat="1" applyFont="1" applyFill="1" applyBorder="1" applyAlignment="1" applyProtection="1">
      <alignment horizontal="right" vertical="center"/>
      <protection hidden="1"/>
    </xf>
    <xf numFmtId="171" fontId="9" fillId="0" borderId="3" xfId="0" applyNumberFormat="1" applyFont="1" applyBorder="1" applyAlignment="1" applyProtection="1">
      <alignment horizontal="right" vertical="center"/>
      <protection hidden="1"/>
    </xf>
    <xf numFmtId="2" fontId="9" fillId="0" borderId="0" xfId="0" applyNumberFormat="1" applyFont="1" applyFill="1" applyBorder="1" applyAlignment="1" applyProtection="1">
      <alignment vertical="center"/>
    </xf>
    <xf numFmtId="182" fontId="9" fillId="2" borderId="3" xfId="0" applyNumberFormat="1" applyFont="1" applyFill="1" applyBorder="1" applyAlignment="1" applyProtection="1">
      <alignment horizontal="left"/>
      <protection hidden="1"/>
    </xf>
    <xf numFmtId="171" fontId="9" fillId="2" borderId="3" xfId="0" applyNumberFormat="1" applyFont="1" applyFill="1" applyBorder="1" applyAlignment="1" applyProtection="1">
      <alignment vertical="center"/>
      <protection hidden="1"/>
    </xf>
    <xf numFmtId="0" fontId="9" fillId="2" borderId="3" xfId="0" applyFont="1" applyFill="1" applyBorder="1" applyAlignment="1" applyProtection="1">
      <alignment vertical="center"/>
    </xf>
    <xf numFmtId="2" fontId="9" fillId="2" borderId="3" xfId="0" applyNumberFormat="1" applyFont="1" applyFill="1" applyBorder="1" applyAlignment="1" applyProtection="1">
      <alignment vertical="center"/>
    </xf>
    <xf numFmtId="171" fontId="9" fillId="2" borderId="3" xfId="0" applyNumberFormat="1" applyFont="1" applyFill="1" applyBorder="1" applyAlignment="1" applyProtection="1">
      <alignment horizontal="right" vertical="center"/>
      <protection hidden="1"/>
    </xf>
    <xf numFmtId="164" fontId="9" fillId="2" borderId="3" xfId="0" applyNumberFormat="1" applyFont="1" applyFill="1" applyBorder="1" applyAlignment="1" applyProtection="1">
      <alignment vertical="center"/>
    </xf>
    <xf numFmtId="0" fontId="9" fillId="16" borderId="0" xfId="0" applyFont="1" applyFill="1" applyBorder="1" applyAlignment="1" applyProtection="1">
      <alignment vertical="center"/>
    </xf>
    <xf numFmtId="0" fontId="9" fillId="16" borderId="0" xfId="0" applyFont="1" applyFill="1" applyBorder="1" applyAlignment="1" applyProtection="1">
      <alignment horizontal="left" vertical="center"/>
    </xf>
    <xf numFmtId="0" fontId="9" fillId="8" borderId="0" xfId="0" applyFont="1" applyFill="1" applyBorder="1" applyAlignment="1" applyProtection="1">
      <alignment vertical="center"/>
    </xf>
    <xf numFmtId="0" fontId="9" fillId="8" borderId="0" xfId="0" applyFont="1" applyFill="1" applyBorder="1" applyAlignment="1" applyProtection="1">
      <alignment horizontal="left" vertical="center"/>
    </xf>
    <xf numFmtId="182" fontId="9" fillId="0" borderId="3" xfId="0" applyNumberFormat="1" applyFont="1" applyFill="1" applyBorder="1" applyAlignment="1" applyProtection="1">
      <alignment horizontal="center"/>
      <protection hidden="1"/>
    </xf>
    <xf numFmtId="49" fontId="9" fillId="0" borderId="3" xfId="0" applyNumberFormat="1" applyFont="1" applyFill="1" applyBorder="1" applyAlignment="1" applyProtection="1">
      <alignment horizontal="left"/>
      <protection hidden="1"/>
    </xf>
    <xf numFmtId="171" fontId="9" fillId="0" borderId="3" xfId="0" applyNumberFormat="1" applyFont="1" applyFill="1" applyBorder="1" applyAlignment="1" applyProtection="1">
      <alignment vertical="center"/>
      <protection hidden="1"/>
    </xf>
    <xf numFmtId="166" fontId="49" fillId="0" borderId="3" xfId="0" applyNumberFormat="1" applyFont="1" applyFill="1" applyBorder="1" applyAlignment="1" applyProtection="1">
      <alignment horizontal="center" vertical="center"/>
      <protection hidden="1"/>
    </xf>
    <xf numFmtId="2" fontId="9" fillId="0" borderId="3" xfId="0" applyNumberFormat="1" applyFont="1" applyFill="1" applyBorder="1" applyAlignment="1" applyProtection="1">
      <alignment vertical="center"/>
    </xf>
    <xf numFmtId="20" fontId="64" fillId="13" borderId="4" xfId="0" applyNumberFormat="1" applyFont="1" applyFill="1" applyBorder="1" applyAlignment="1" applyProtection="1">
      <alignment horizontal="left" vertical="center"/>
      <protection hidden="1"/>
    </xf>
    <xf numFmtId="20" fontId="20" fillId="13" borderId="9" xfId="0" applyNumberFormat="1" applyFont="1" applyFill="1" applyBorder="1" applyAlignment="1" applyProtection="1">
      <alignment horizontal="right" vertical="center"/>
      <protection hidden="1"/>
    </xf>
    <xf numFmtId="164" fontId="44" fillId="13" borderId="9" xfId="0" applyNumberFormat="1" applyFont="1" applyFill="1" applyBorder="1" applyAlignment="1" applyProtection="1">
      <alignment horizontal="left" vertical="center"/>
      <protection hidden="1"/>
    </xf>
    <xf numFmtId="166" fontId="49" fillId="13" borderId="3" xfId="0" applyNumberFormat="1" applyFont="1" applyFill="1" applyBorder="1" applyAlignment="1" applyProtection="1">
      <alignment horizontal="center" vertical="center"/>
      <protection hidden="1"/>
    </xf>
    <xf numFmtId="171" fontId="9" fillId="13" borderId="3" xfId="0" applyNumberFormat="1" applyFont="1" applyFill="1" applyBorder="1" applyAlignment="1" applyProtection="1">
      <alignment horizontal="right" vertical="center"/>
      <protection hidden="1"/>
    </xf>
    <xf numFmtId="171" fontId="9" fillId="13" borderId="0" xfId="0" applyNumberFormat="1" applyFont="1" applyFill="1" applyBorder="1" applyAlignment="1" applyProtection="1">
      <alignment vertical="center"/>
      <protection hidden="1"/>
    </xf>
    <xf numFmtId="164" fontId="44" fillId="13" borderId="3" xfId="0" applyNumberFormat="1" applyFont="1" applyFill="1" applyBorder="1" applyAlignment="1">
      <alignment vertical="center"/>
    </xf>
    <xf numFmtId="2" fontId="44" fillId="13" borderId="3" xfId="0" applyNumberFormat="1" applyFont="1" applyFill="1" applyBorder="1" applyAlignment="1">
      <alignment vertical="center"/>
    </xf>
    <xf numFmtId="164" fontId="44" fillId="0" borderId="0" xfId="0" applyNumberFormat="1" applyFont="1" applyFill="1" applyBorder="1" applyAlignment="1">
      <alignment vertical="center"/>
    </xf>
    <xf numFmtId="0" fontId="9" fillId="0" borderId="0" xfId="0" applyFont="1" applyFill="1" applyBorder="1" applyAlignment="1">
      <alignment vertical="center"/>
    </xf>
    <xf numFmtId="20" fontId="40" fillId="0" borderId="0" xfId="0" applyNumberFormat="1" applyFont="1" applyFill="1" applyBorder="1" applyAlignment="1">
      <alignment horizontal="center" vertical="center"/>
    </xf>
    <xf numFmtId="0" fontId="9" fillId="0" borderId="0" xfId="1" applyFont="1" applyAlignment="1" applyProtection="1">
      <alignment horizontal="left"/>
    </xf>
    <xf numFmtId="171" fontId="9" fillId="0" borderId="1" xfId="1" applyNumberFormat="1" applyFont="1" applyFill="1" applyBorder="1" applyProtection="1"/>
    <xf numFmtId="0" fontId="0" fillId="0" borderId="0" xfId="0" applyAlignment="1" applyProtection="1">
      <alignment horizontal="center"/>
    </xf>
    <xf numFmtId="0" fontId="65" fillId="0" borderId="78" xfId="0" applyFont="1" applyBorder="1" applyAlignment="1" applyProtection="1"/>
    <xf numFmtId="0" fontId="65" fillId="0" borderId="31" xfId="0" applyFont="1" applyBorder="1" applyAlignment="1" applyProtection="1"/>
    <xf numFmtId="167" fontId="65" fillId="0" borderId="31" xfId="0" applyNumberFormat="1" applyFont="1" applyBorder="1" applyAlignment="1" applyProtection="1"/>
    <xf numFmtId="0" fontId="0" fillId="0" borderId="0" xfId="0" applyFont="1" applyProtection="1"/>
    <xf numFmtId="183" fontId="0" fillId="0" borderId="0" xfId="0" applyNumberFormat="1" applyProtection="1"/>
    <xf numFmtId="0" fontId="0" fillId="0" borderId="0" xfId="0" applyFont="1" applyAlignment="1" applyProtection="1">
      <alignment horizontal="center" vertical="top" wrapText="1"/>
    </xf>
    <xf numFmtId="0" fontId="18" fillId="0" borderId="0" xfId="0" applyFont="1" applyProtection="1"/>
    <xf numFmtId="184" fontId="0" fillId="0" borderId="0" xfId="0" applyNumberFormat="1" applyAlignment="1" applyProtection="1">
      <alignment horizontal="center"/>
    </xf>
    <xf numFmtId="185" fontId="0" fillId="0" borderId="0" xfId="0" applyNumberFormat="1" applyAlignment="1" applyProtection="1">
      <alignment horizontal="center"/>
    </xf>
    <xf numFmtId="185" fontId="0" fillId="0" borderId="0" xfId="0" applyNumberFormat="1" applyFill="1" applyBorder="1" applyProtection="1">
      <protection locked="0"/>
    </xf>
    <xf numFmtId="185" fontId="0" fillId="0" borderId="0" xfId="0" applyNumberFormat="1" applyProtection="1"/>
    <xf numFmtId="1" fontId="18" fillId="0" borderId="0" xfId="0" applyNumberFormat="1" applyFont="1" applyProtection="1"/>
    <xf numFmtId="185" fontId="18" fillId="0" borderId="0" xfId="0" applyNumberFormat="1" applyFont="1" applyProtection="1"/>
    <xf numFmtId="167" fontId="65" fillId="0" borderId="0" xfId="0" applyNumberFormat="1" applyFont="1" applyBorder="1" applyAlignment="1" applyProtection="1"/>
    <xf numFmtId="0" fontId="0" fillId="0" borderId="0" xfId="0" applyFont="1" applyAlignment="1" applyProtection="1">
      <alignment horizontal="right" vertical="top" wrapText="1"/>
    </xf>
    <xf numFmtId="14" fontId="51" fillId="0" borderId="0" xfId="0" applyNumberFormat="1" applyFont="1" applyFill="1" applyBorder="1" applyAlignment="1" applyProtection="1">
      <alignment horizontal="right"/>
    </xf>
    <xf numFmtId="186" fontId="9" fillId="0" borderId="0" xfId="0" applyNumberFormat="1" applyFont="1" applyFill="1" applyBorder="1" applyAlignment="1" applyProtection="1">
      <alignment horizontal="left"/>
    </xf>
    <xf numFmtId="0" fontId="0" fillId="0" borderId="0" xfId="0" applyFill="1" applyBorder="1" applyProtection="1"/>
    <xf numFmtId="185" fontId="0" fillId="0" borderId="0" xfId="0" applyNumberFormat="1" applyFill="1" applyBorder="1" applyProtection="1"/>
    <xf numFmtId="0" fontId="9" fillId="0" borderId="0" xfId="0" applyFont="1" applyFill="1" applyBorder="1" applyAlignment="1" applyProtection="1">
      <alignment horizontal="left"/>
    </xf>
    <xf numFmtId="14" fontId="9" fillId="0" borderId="0" xfId="0" applyNumberFormat="1" applyFont="1" applyFill="1" applyBorder="1" applyAlignment="1" applyProtection="1">
      <alignment horizontal="right"/>
    </xf>
    <xf numFmtId="0" fontId="66" fillId="0" borderId="0" xfId="0" applyFont="1" applyProtection="1"/>
    <xf numFmtId="14" fontId="0" fillId="0" borderId="0" xfId="0" applyNumberFormat="1" applyFont="1" applyProtection="1"/>
    <xf numFmtId="186" fontId="0" fillId="0" borderId="0" xfId="0" applyNumberFormat="1" applyFont="1" applyProtection="1"/>
    <xf numFmtId="0" fontId="0" fillId="0" borderId="0" xfId="0" applyNumberFormat="1" applyProtection="1"/>
    <xf numFmtId="185" fontId="18" fillId="0" borderId="0" xfId="0" applyNumberFormat="1" applyFont="1" applyFill="1" applyBorder="1" applyProtection="1"/>
    <xf numFmtId="0" fontId="9" fillId="0" borderId="0" xfId="0" applyFont="1" applyFill="1" applyBorder="1" applyAlignment="1" applyProtection="1">
      <alignment horizontal="right"/>
    </xf>
    <xf numFmtId="0" fontId="9" fillId="2" borderId="0" xfId="0" applyFont="1" applyFill="1" applyBorder="1" applyAlignment="1" applyProtection="1">
      <alignment horizontal="left"/>
      <protection locked="0"/>
    </xf>
    <xf numFmtId="185" fontId="0" fillId="2" borderId="0" xfId="0" applyNumberFormat="1" applyFill="1" applyBorder="1" applyProtection="1">
      <protection locked="0"/>
    </xf>
    <xf numFmtId="14" fontId="17" fillId="0" borderId="0" xfId="0" applyNumberFormat="1" applyFont="1" applyFill="1" applyBorder="1" applyAlignment="1" applyProtection="1">
      <alignment horizontal="right"/>
    </xf>
    <xf numFmtId="186" fontId="15" fillId="0" borderId="0" xfId="0" applyNumberFormat="1" applyFont="1" applyFill="1" applyBorder="1" applyAlignment="1" applyProtection="1">
      <alignment horizontal="left"/>
    </xf>
    <xf numFmtId="0" fontId="18" fillId="0" borderId="0" xfId="0" applyFont="1" applyFill="1" applyBorder="1" applyProtection="1"/>
    <xf numFmtId="14" fontId="9" fillId="0" borderId="0" xfId="0" applyNumberFormat="1" applyFont="1" applyFill="1" applyBorder="1" applyAlignment="1" applyProtection="1">
      <alignment horizontal="right"/>
      <protection locked="0"/>
    </xf>
    <xf numFmtId="186" fontId="9" fillId="0" borderId="0" xfId="0" applyNumberFormat="1" applyFont="1" applyFill="1" applyBorder="1" applyAlignment="1" applyProtection="1">
      <alignment horizontal="left"/>
      <protection locked="0"/>
    </xf>
    <xf numFmtId="0" fontId="0" fillId="0" borderId="0" xfId="0" applyFill="1" applyBorder="1" applyProtection="1">
      <protection locked="0"/>
    </xf>
    <xf numFmtId="0" fontId="9" fillId="0" borderId="0" xfId="0" applyFont="1" applyFill="1" applyBorder="1" applyAlignment="1" applyProtection="1">
      <alignment horizontal="left"/>
      <protection locked="0"/>
    </xf>
    <xf numFmtId="14" fontId="15" fillId="0" borderId="0" xfId="0" applyNumberFormat="1" applyFont="1" applyFill="1" applyBorder="1" applyAlignment="1" applyProtection="1">
      <alignment horizontal="right"/>
    </xf>
    <xf numFmtId="0" fontId="18" fillId="0" borderId="0" xfId="0" applyFont="1" applyAlignment="1" applyProtection="1">
      <alignment vertical="center"/>
    </xf>
    <xf numFmtId="0" fontId="67" fillId="0" borderId="0" xfId="0" applyFont="1" applyAlignment="1" applyProtection="1">
      <alignment horizontal="center" vertical="center"/>
    </xf>
    <xf numFmtId="0" fontId="67" fillId="0" borderId="0" xfId="0" applyFont="1" applyAlignment="1" applyProtection="1">
      <alignment vertical="center" wrapText="1"/>
    </xf>
    <xf numFmtId="0" fontId="67" fillId="0" borderId="0" xfId="0" applyFont="1" applyAlignment="1" applyProtection="1">
      <alignment horizontal="center" wrapText="1"/>
    </xf>
    <xf numFmtId="0" fontId="0" fillId="0" borderId="0" xfId="0" applyFont="1" applyAlignment="1" applyProtection="1">
      <alignment horizontal="center" wrapText="1"/>
    </xf>
    <xf numFmtId="0" fontId="0" fillId="8" borderId="0" xfId="0" applyFont="1" applyFill="1" applyProtection="1"/>
    <xf numFmtId="167" fontId="18" fillId="8" borderId="0" xfId="0" applyNumberFormat="1" applyFont="1" applyFill="1" applyAlignment="1" applyProtection="1">
      <alignment horizontal="center"/>
    </xf>
    <xf numFmtId="1" fontId="0" fillId="8" borderId="0" xfId="0" applyNumberFormat="1" applyFill="1" applyProtection="1"/>
    <xf numFmtId="185" fontId="0" fillId="8" borderId="0" xfId="0" applyNumberFormat="1" applyFill="1" applyAlignment="1" applyProtection="1"/>
    <xf numFmtId="183" fontId="0" fillId="8" borderId="0" xfId="0" applyNumberFormat="1" applyFill="1" applyProtection="1"/>
    <xf numFmtId="0" fontId="0" fillId="8" borderId="0" xfId="0" applyFill="1" applyProtection="1"/>
    <xf numFmtId="4" fontId="0" fillId="8" borderId="0" xfId="0" applyNumberFormat="1" applyFill="1" applyProtection="1"/>
    <xf numFmtId="1" fontId="0" fillId="0" borderId="0" xfId="0" applyNumberFormat="1" applyProtection="1"/>
    <xf numFmtId="185" fontId="0" fillId="0" borderId="0" xfId="0" applyNumberFormat="1" applyAlignment="1" applyProtection="1"/>
    <xf numFmtId="0" fontId="0" fillId="0" borderId="0" xfId="0" applyAlignment="1" applyProtection="1"/>
    <xf numFmtId="4" fontId="0" fillId="0" borderId="0" xfId="0" applyNumberFormat="1" applyProtection="1"/>
    <xf numFmtId="0" fontId="0" fillId="0" borderId="0" xfId="0" applyFont="1" applyFill="1" applyBorder="1" applyProtection="1"/>
    <xf numFmtId="0" fontId="0" fillId="8" borderId="0" xfId="0" applyFont="1" applyFill="1" applyBorder="1" applyProtection="1"/>
    <xf numFmtId="185" fontId="18" fillId="0" borderId="0" xfId="0" applyNumberFormat="1" applyFont="1" applyAlignment="1" applyProtection="1"/>
    <xf numFmtId="183" fontId="18" fillId="0" borderId="0" xfId="0" applyNumberFormat="1" applyFont="1" applyProtection="1"/>
    <xf numFmtId="4" fontId="18" fillId="0" borderId="0" xfId="0" applyNumberFormat="1" applyFont="1" applyProtection="1"/>
    <xf numFmtId="0" fontId="18" fillId="0" borderId="0" xfId="0" applyFont="1" applyAlignment="1" applyProtection="1"/>
    <xf numFmtId="167" fontId="0" fillId="0" borderId="0" xfId="0" applyNumberFormat="1" applyProtection="1"/>
    <xf numFmtId="0" fontId="0" fillId="0" borderId="0" xfId="0" applyFont="1" applyAlignment="1" applyProtection="1">
      <alignment horizontal="right"/>
    </xf>
    <xf numFmtId="168" fontId="0" fillId="0" borderId="0" xfId="0" applyNumberFormat="1"/>
    <xf numFmtId="167" fontId="0" fillId="0" borderId="0" xfId="0" applyNumberFormat="1" applyFont="1"/>
    <xf numFmtId="169" fontId="0" fillId="0" borderId="0" xfId="0" applyNumberFormat="1"/>
    <xf numFmtId="14" fontId="0" fillId="0" borderId="0" xfId="0" applyNumberFormat="1" applyFont="1" applyAlignment="1">
      <alignment horizontal="right"/>
    </xf>
    <xf numFmtId="14" fontId="0" fillId="0" borderId="0" xfId="0" applyNumberFormat="1"/>
    <xf numFmtId="14" fontId="0" fillId="0" borderId="0" xfId="0" applyNumberFormat="1" applyFont="1"/>
    <xf numFmtId="169" fontId="0" fillId="0" borderId="0" xfId="0" applyNumberFormat="1" applyFont="1"/>
    <xf numFmtId="0" fontId="0" fillId="0" borderId="0" xfId="0" applyNumberFormat="1" applyFont="1"/>
    <xf numFmtId="1" fontId="0" fillId="0" borderId="0" xfId="0" applyNumberFormat="1"/>
    <xf numFmtId="0" fontId="0" fillId="0" borderId="0" xfId="0" applyFont="1" applyAlignment="1">
      <alignment horizontal="center"/>
    </xf>
    <xf numFmtId="0" fontId="0" fillId="0" borderId="0" xfId="0" applyAlignment="1">
      <alignment horizontal="center"/>
    </xf>
    <xf numFmtId="9" fontId="72" fillId="0" borderId="0" xfId="0" applyNumberFormat="1" applyFont="1" applyAlignment="1" applyProtection="1">
      <alignment horizontal="left"/>
    </xf>
    <xf numFmtId="0" fontId="73" fillId="0" borderId="0" xfId="0" applyFont="1"/>
    <xf numFmtId="0" fontId="74" fillId="0" borderId="0" xfId="0" applyFont="1" applyBorder="1" applyProtection="1"/>
    <xf numFmtId="166" fontId="75" fillId="0" borderId="7" xfId="0" applyNumberFormat="1" applyFont="1" applyFill="1" applyBorder="1" applyAlignment="1" applyProtection="1">
      <alignment horizontal="right"/>
    </xf>
    <xf numFmtId="9" fontId="76" fillId="6" borderId="7" xfId="0" applyNumberFormat="1" applyFont="1" applyFill="1" applyBorder="1" applyAlignment="1" applyProtection="1">
      <alignment horizontal="left" wrapText="1"/>
    </xf>
    <xf numFmtId="0" fontId="0" fillId="18" borderId="1" xfId="0" applyFont="1" applyFill="1" applyBorder="1" applyAlignment="1" applyProtection="1">
      <alignment horizontal="center" vertical="center"/>
    </xf>
    <xf numFmtId="0" fontId="0" fillId="18" borderId="0" xfId="0" applyFont="1" applyFill="1" applyBorder="1" applyAlignment="1" applyProtection="1">
      <alignment horizontal="center" vertical="center"/>
    </xf>
    <xf numFmtId="171" fontId="0" fillId="18" borderId="0" xfId="0" applyNumberFormat="1" applyFont="1" applyFill="1" applyBorder="1" applyAlignment="1" applyProtection="1">
      <alignment horizontal="left" vertical="center"/>
    </xf>
    <xf numFmtId="0" fontId="9" fillId="19" borderId="0" xfId="0" applyFont="1" applyFill="1" applyProtection="1"/>
    <xf numFmtId="0" fontId="9" fillId="19" borderId="0" xfId="0" applyFont="1" applyFill="1" applyAlignment="1" applyProtection="1">
      <alignment horizontal="center"/>
    </xf>
    <xf numFmtId="170" fontId="77" fillId="18" borderId="0" xfId="0" applyNumberFormat="1" applyFont="1" applyFill="1" applyBorder="1" applyAlignment="1" applyProtection="1">
      <alignment horizontal="right" vertical="center"/>
      <protection locked="0"/>
    </xf>
    <xf numFmtId="3" fontId="77" fillId="18" borderId="0" xfId="0" applyNumberFormat="1" applyFont="1" applyFill="1" applyBorder="1" applyAlignment="1" applyProtection="1">
      <alignment horizontal="center" vertical="center"/>
      <protection locked="0"/>
    </xf>
    <xf numFmtId="4" fontId="77" fillId="18" borderId="0" xfId="0" applyNumberFormat="1" applyFont="1" applyFill="1" applyBorder="1" applyAlignment="1" applyProtection="1">
      <alignment horizontal="center" vertical="center"/>
      <protection locked="0"/>
    </xf>
    <xf numFmtId="167" fontId="3" fillId="0" borderId="0" xfId="0" applyNumberFormat="1" applyFont="1" applyAlignment="1" applyProtection="1">
      <alignment horizontal="center"/>
    </xf>
    <xf numFmtId="0" fontId="36" fillId="17" borderId="102" xfId="0" applyFont="1" applyFill="1" applyBorder="1" applyAlignment="1" applyProtection="1">
      <alignment horizontal="left" vertical="center"/>
      <protection locked="0"/>
    </xf>
    <xf numFmtId="14" fontId="36" fillId="17" borderId="102" xfId="0" applyNumberFormat="1" applyFont="1" applyFill="1" applyBorder="1" applyAlignment="1" applyProtection="1">
      <alignment horizontal="center" vertical="center"/>
      <protection locked="0"/>
    </xf>
    <xf numFmtId="1" fontId="36" fillId="17" borderId="102" xfId="0" applyNumberFormat="1" applyFont="1" applyFill="1" applyBorder="1" applyAlignment="1" applyProtection="1">
      <alignment horizontal="center" vertical="center"/>
      <protection locked="0"/>
    </xf>
    <xf numFmtId="0" fontId="36" fillId="17" borderId="102" xfId="0" applyNumberFormat="1" applyFont="1" applyFill="1" applyBorder="1" applyAlignment="1" applyProtection="1">
      <alignment horizontal="center" vertical="center"/>
      <protection locked="0"/>
    </xf>
    <xf numFmtId="0" fontId="36" fillId="17" borderId="103" xfId="0" applyFont="1" applyFill="1" applyBorder="1" applyAlignment="1" applyProtection="1">
      <alignment vertical="center"/>
      <protection locked="0"/>
    </xf>
    <xf numFmtId="0" fontId="36" fillId="17" borderId="104" xfId="0" applyFont="1" applyFill="1" applyBorder="1" applyAlignment="1" applyProtection="1">
      <alignment vertical="center"/>
      <protection locked="0"/>
    </xf>
    <xf numFmtId="169" fontId="78" fillId="2" borderId="0" xfId="0" applyNumberFormat="1" applyFont="1" applyFill="1" applyBorder="1" applyAlignment="1" applyProtection="1">
      <alignment vertical="center"/>
    </xf>
    <xf numFmtId="169" fontId="78" fillId="2" borderId="0" xfId="0" applyNumberFormat="1" applyFont="1" applyFill="1" applyBorder="1" applyAlignment="1" applyProtection="1">
      <alignment horizontal="right" vertical="center"/>
    </xf>
    <xf numFmtId="169" fontId="79" fillId="20" borderId="0" xfId="0" applyNumberFormat="1" applyFont="1" applyFill="1" applyBorder="1" applyAlignment="1" applyProtection="1">
      <alignment vertical="center"/>
    </xf>
    <xf numFmtId="3" fontId="49" fillId="13" borderId="105" xfId="0" applyNumberFormat="1" applyFont="1" applyFill="1" applyBorder="1" applyAlignment="1" applyProtection="1">
      <alignment horizontal="center"/>
    </xf>
    <xf numFmtId="3" fontId="49" fillId="13" borderId="52" xfId="0" applyNumberFormat="1" applyFont="1" applyFill="1" applyBorder="1" applyAlignment="1" applyProtection="1">
      <alignment horizontal="center"/>
    </xf>
    <xf numFmtId="3" fontId="80" fillId="13" borderId="0" xfId="0" applyNumberFormat="1" applyFont="1" applyFill="1" applyProtection="1"/>
    <xf numFmtId="0" fontId="0" fillId="0" borderId="0" xfId="0" applyFont="1" applyBorder="1" applyAlignment="1"/>
    <xf numFmtId="164" fontId="9" fillId="0" borderId="0" xfId="0" applyNumberFormat="1" applyFont="1" applyProtection="1"/>
    <xf numFmtId="0" fontId="9" fillId="0" borderId="0" xfId="0" applyFont="1"/>
    <xf numFmtId="9" fontId="4" fillId="4" borderId="3" xfId="0" applyNumberFormat="1" applyFont="1" applyFill="1" applyBorder="1" applyAlignment="1" applyProtection="1">
      <alignment vertical="center"/>
    </xf>
    <xf numFmtId="14" fontId="70" fillId="4" borderId="3" xfId="0" applyNumberFormat="1" applyFont="1" applyFill="1" applyBorder="1" applyAlignment="1" applyProtection="1">
      <alignment vertical="center"/>
    </xf>
    <xf numFmtId="164" fontId="3" fillId="0" borderId="0" xfId="0" applyNumberFormat="1" applyFont="1" applyAlignment="1" applyProtection="1">
      <alignment horizontal="center"/>
    </xf>
    <xf numFmtId="9" fontId="0" fillId="0" borderId="0" xfId="0" applyNumberFormat="1"/>
    <xf numFmtId="1" fontId="0" fillId="0" borderId="0" xfId="0" applyNumberFormat="1" applyAlignment="1">
      <alignment horizontal="center"/>
    </xf>
    <xf numFmtId="164" fontId="0" fillId="0" borderId="0" xfId="0" applyNumberFormat="1" applyAlignment="1">
      <alignment horizontal="center"/>
    </xf>
    <xf numFmtId="164" fontId="0" fillId="0" borderId="0" xfId="0" applyNumberFormat="1" applyAlignment="1"/>
    <xf numFmtId="0" fontId="0" fillId="0" borderId="0" xfId="0" applyAlignment="1"/>
    <xf numFmtId="10" fontId="3" fillId="2" borderId="0" xfId="2" applyNumberFormat="1" applyFont="1" applyFill="1" applyBorder="1" applyAlignment="1" applyProtection="1">
      <protection locked="0"/>
    </xf>
    <xf numFmtId="0" fontId="71" fillId="0" borderId="0" xfId="0" applyFont="1" applyProtection="1"/>
    <xf numFmtId="9" fontId="71" fillId="0" borderId="0" xfId="0" applyNumberFormat="1" applyFont="1" applyAlignment="1" applyProtection="1">
      <alignment horizontal="left"/>
    </xf>
    <xf numFmtId="0" fontId="72" fillId="0" borderId="0" xfId="0" applyFont="1" applyProtection="1"/>
    <xf numFmtId="164" fontId="73" fillId="0" borderId="0" xfId="0" applyNumberFormat="1" applyFont="1"/>
    <xf numFmtId="164" fontId="81" fillId="0" borderId="0" xfId="0" applyNumberFormat="1" applyFont="1" applyAlignment="1" applyProtection="1">
      <alignment horizontal="center"/>
    </xf>
    <xf numFmtId="0" fontId="73" fillId="0" borderId="0" xfId="0" applyFont="1" applyProtection="1"/>
    <xf numFmtId="10" fontId="72" fillId="0" borderId="0" xfId="0" applyNumberFormat="1" applyFont="1" applyAlignment="1" applyProtection="1">
      <alignment horizontal="left"/>
    </xf>
    <xf numFmtId="0" fontId="73" fillId="0" borderId="0" xfId="0" applyNumberFormat="1" applyFont="1"/>
    <xf numFmtId="0" fontId="73" fillId="0" borderId="0" xfId="0" applyFont="1" applyAlignment="1">
      <alignment horizontal="center"/>
    </xf>
    <xf numFmtId="14" fontId="72" fillId="0" borderId="0" xfId="0" applyNumberFormat="1" applyFont="1" applyProtection="1"/>
    <xf numFmtId="10" fontId="75" fillId="0" borderId="0" xfId="2" applyNumberFormat="1" applyFont="1" applyFill="1" applyBorder="1" applyAlignment="1" applyProtection="1"/>
    <xf numFmtId="0" fontId="73" fillId="0" borderId="0" xfId="0" applyFont="1" applyFill="1"/>
    <xf numFmtId="0" fontId="49" fillId="0" borderId="0" xfId="0" applyFont="1"/>
    <xf numFmtId="3" fontId="49" fillId="0" borderId="0" xfId="0" applyNumberFormat="1" applyFont="1"/>
    <xf numFmtId="3" fontId="49" fillId="0" borderId="0" xfId="0" applyNumberFormat="1" applyFont="1" applyFill="1" applyProtection="1"/>
    <xf numFmtId="3" fontId="49" fillId="0" borderId="1" xfId="0" applyNumberFormat="1" applyFont="1" applyFill="1" applyBorder="1" applyAlignment="1" applyProtection="1">
      <alignment horizontal="center"/>
    </xf>
    <xf numFmtId="3" fontId="49" fillId="0" borderId="0" xfId="0" applyNumberFormat="1" applyFont="1" applyFill="1" applyBorder="1" applyAlignment="1" applyProtection="1"/>
    <xf numFmtId="3" fontId="49" fillId="13" borderId="107" xfId="0" applyNumberFormat="1" applyFont="1" applyFill="1" applyBorder="1" applyAlignment="1" applyProtection="1">
      <alignment vertical="center"/>
    </xf>
    <xf numFmtId="0" fontId="1" fillId="0" borderId="0" xfId="0" applyFont="1" applyBorder="1" applyAlignment="1" applyProtection="1">
      <alignment horizontal="left"/>
    </xf>
    <xf numFmtId="0" fontId="3" fillId="17" borderId="0" xfId="0" applyFont="1" applyFill="1" applyAlignment="1" applyProtection="1">
      <alignment horizontal="left"/>
      <protection locked="0"/>
    </xf>
    <xf numFmtId="14" fontId="2" fillId="17" borderId="0" xfId="0" applyNumberFormat="1" applyFont="1" applyFill="1" applyAlignment="1" applyProtection="1">
      <alignment horizontal="right"/>
      <protection locked="0"/>
    </xf>
    <xf numFmtId="14" fontId="3" fillId="2" borderId="0" xfId="2" applyNumberFormat="1" applyFont="1" applyFill="1" applyBorder="1" applyAlignment="1" applyProtection="1">
      <alignment horizontal="left"/>
      <protection locked="0"/>
    </xf>
    <xf numFmtId="168" fontId="73" fillId="0" borderId="0" xfId="0" applyNumberFormat="1" applyFont="1" applyAlignment="1">
      <alignment horizontal="right"/>
    </xf>
    <xf numFmtId="14" fontId="75" fillId="0" borderId="0" xfId="2" applyNumberFormat="1" applyFont="1" applyFill="1" applyBorder="1" applyAlignment="1" applyProtection="1">
      <alignment horizontal="left"/>
    </xf>
    <xf numFmtId="9" fontId="5" fillId="0" borderId="0" xfId="0" applyNumberFormat="1" applyFont="1" applyBorder="1" applyAlignment="1" applyProtection="1">
      <alignment horizontal="center" vertical="center"/>
    </xf>
    <xf numFmtId="14" fontId="2" fillId="17" borderId="0" xfId="0" applyNumberFormat="1" applyFont="1" applyFill="1" applyAlignment="1" applyProtection="1">
      <alignment horizontal="left"/>
      <protection locked="0"/>
    </xf>
    <xf numFmtId="10" fontId="3" fillId="2" borderId="0" xfId="2" applyNumberFormat="1" applyFont="1" applyFill="1" applyBorder="1" applyAlignment="1" applyProtection="1">
      <alignment horizontal="right"/>
      <protection locked="0"/>
    </xf>
    <xf numFmtId="14" fontId="11" fillId="4" borderId="3" xfId="0" applyNumberFormat="1" applyFont="1" applyFill="1" applyBorder="1" applyAlignment="1" applyProtection="1">
      <alignment horizontal="left" indent="3"/>
    </xf>
    <xf numFmtId="0" fontId="18" fillId="18" borderId="0" xfId="0" applyFont="1" applyFill="1" applyBorder="1" applyAlignment="1" applyProtection="1">
      <alignment horizontal="center" vertical="center"/>
    </xf>
    <xf numFmtId="0" fontId="15" fillId="18" borderId="1" xfId="0" applyFont="1" applyFill="1" applyBorder="1" applyAlignment="1" applyProtection="1">
      <alignment horizontal="center" vertical="center"/>
    </xf>
    <xf numFmtId="169" fontId="4" fillId="4" borderId="3" xfId="0" applyNumberFormat="1" applyFont="1" applyFill="1" applyBorder="1" applyAlignment="1" applyProtection="1">
      <alignment horizontal="left" vertical="center" indent="3"/>
    </xf>
    <xf numFmtId="14" fontId="4" fillId="4" borderId="3" xfId="0" applyNumberFormat="1" applyFont="1" applyFill="1" applyBorder="1" applyAlignment="1" applyProtection="1">
      <alignment horizontal="left" vertical="center" indent="3"/>
    </xf>
    <xf numFmtId="171" fontId="26" fillId="18" borderId="1" xfId="0" applyNumberFormat="1" applyFont="1" applyFill="1" applyBorder="1" applyAlignment="1">
      <alignment horizontal="left" vertical="center" wrapText="1"/>
    </xf>
    <xf numFmtId="171" fontId="21" fillId="0" borderId="5" xfId="0" applyNumberFormat="1" applyFont="1" applyFill="1" applyBorder="1" applyAlignment="1" applyProtection="1">
      <alignment horizontal="right" vertical="center" indent="10"/>
    </xf>
    <xf numFmtId="171" fontId="21" fillId="0" borderId="6" xfId="0" applyNumberFormat="1" applyFont="1" applyFill="1" applyBorder="1" applyAlignment="1" applyProtection="1">
      <alignment horizontal="right" vertical="center" indent="10"/>
    </xf>
    <xf numFmtId="171" fontId="21" fillId="0" borderId="7" xfId="0" applyNumberFormat="1" applyFont="1" applyFill="1" applyBorder="1" applyAlignment="1" applyProtection="1">
      <alignment horizontal="right" vertical="center" indent="10"/>
    </xf>
    <xf numFmtId="0" fontId="0" fillId="18" borderId="1" xfId="0" applyFont="1" applyFill="1" applyBorder="1" applyAlignment="1" applyProtection="1">
      <alignment horizontal="center" vertical="center"/>
    </xf>
    <xf numFmtId="171" fontId="0" fillId="18" borderId="1" xfId="0" applyNumberFormat="1" applyFont="1" applyFill="1" applyBorder="1" applyAlignment="1" applyProtection="1">
      <alignment horizontal="center" vertical="center"/>
    </xf>
    <xf numFmtId="164" fontId="21" fillId="0" borderId="3" xfId="0" applyNumberFormat="1" applyFont="1" applyFill="1" applyBorder="1" applyAlignment="1" applyProtection="1">
      <alignment horizontal="right" vertical="center" indent="10"/>
    </xf>
    <xf numFmtId="171" fontId="22" fillId="18" borderId="1" xfId="0" applyNumberFormat="1" applyFont="1" applyFill="1" applyBorder="1" applyAlignment="1" applyProtection="1">
      <alignment horizontal="center" vertical="center"/>
    </xf>
    <xf numFmtId="171" fontId="21" fillId="0" borderId="3" xfId="0" applyNumberFormat="1" applyFont="1" applyFill="1" applyBorder="1" applyAlignment="1" applyProtection="1">
      <alignment horizontal="right" vertical="center" indent="10"/>
    </xf>
    <xf numFmtId="1" fontId="21" fillId="0" borderId="3" xfId="0" applyNumberFormat="1" applyFont="1" applyFill="1" applyBorder="1" applyAlignment="1" applyProtection="1">
      <alignment horizontal="right" vertical="center" indent="10"/>
    </xf>
    <xf numFmtId="171" fontId="82" fillId="18" borderId="1" xfId="0" applyNumberFormat="1" applyFont="1" applyFill="1" applyBorder="1" applyAlignment="1" applyProtection="1">
      <alignment horizontal="center" vertical="center" wrapText="1"/>
    </xf>
    <xf numFmtId="171" fontId="0" fillId="18" borderId="1" xfId="0" applyNumberFormat="1" applyFont="1" applyFill="1" applyBorder="1" applyAlignment="1" applyProtection="1">
      <alignment horizontal="center" vertical="center" wrapText="1"/>
    </xf>
    <xf numFmtId="0" fontId="9" fillId="0" borderId="0" xfId="0" applyFont="1" applyBorder="1" applyAlignment="1" applyProtection="1">
      <alignment horizontal="center"/>
    </xf>
    <xf numFmtId="171" fontId="83" fillId="18" borderId="0" xfId="0" applyNumberFormat="1" applyFont="1" applyFill="1" applyBorder="1" applyAlignment="1" applyProtection="1">
      <alignment horizontal="center" vertical="center"/>
    </xf>
    <xf numFmtId="9" fontId="24" fillId="6" borderId="5" xfId="0" applyNumberFormat="1" applyFont="1" applyFill="1" applyBorder="1" applyAlignment="1" applyProtection="1">
      <alignment wrapText="1"/>
    </xf>
    <xf numFmtId="171" fontId="84" fillId="18" borderId="0" xfId="0" applyNumberFormat="1" applyFont="1" applyFill="1" applyBorder="1" applyAlignment="1" applyProtection="1">
      <alignment horizontal="right" wrapText="1"/>
    </xf>
    <xf numFmtId="171" fontId="84" fillId="18" borderId="0" xfId="0" applyNumberFormat="1" applyFont="1" applyFill="1" applyBorder="1" applyAlignment="1" applyProtection="1">
      <alignment horizontal="center" wrapText="1"/>
    </xf>
    <xf numFmtId="0" fontId="3" fillId="0" borderId="5" xfId="0" applyFont="1" applyFill="1" applyBorder="1" applyAlignment="1" applyProtection="1"/>
    <xf numFmtId="170" fontId="85" fillId="18" borderId="0" xfId="0" applyNumberFormat="1" applyFont="1" applyFill="1" applyBorder="1" applyAlignment="1" applyProtection="1">
      <alignment horizontal="center" vertical="top" wrapText="1"/>
    </xf>
    <xf numFmtId="9" fontId="24" fillId="6" borderId="3" xfId="0" applyNumberFormat="1" applyFont="1" applyFill="1" applyBorder="1" applyAlignment="1" applyProtection="1">
      <alignment wrapText="1"/>
    </xf>
    <xf numFmtId="170" fontId="85" fillId="18" borderId="1" xfId="0" applyNumberFormat="1" applyFont="1" applyFill="1" applyBorder="1" applyAlignment="1" applyProtection="1">
      <alignment horizontal="center" vertical="top" wrapText="1"/>
    </xf>
    <xf numFmtId="171" fontId="26" fillId="18" borderId="1" xfId="0" applyNumberFormat="1" applyFont="1" applyFill="1" applyBorder="1" applyAlignment="1" applyProtection="1">
      <alignment horizontal="left" vertical="center" wrapText="1"/>
    </xf>
    <xf numFmtId="171" fontId="27" fillId="18" borderId="4" xfId="0" applyNumberFormat="1" applyFont="1" applyFill="1" applyBorder="1" applyAlignment="1" applyProtection="1">
      <alignment horizontal="center" textRotation="90" wrapText="1"/>
    </xf>
    <xf numFmtId="0" fontId="3" fillId="0" borderId="5" xfId="0" applyFont="1" applyFill="1" applyBorder="1" applyAlignment="1" applyProtection="1">
      <alignment wrapText="1"/>
    </xf>
    <xf numFmtId="171" fontId="28" fillId="5" borderId="2" xfId="0" applyNumberFormat="1" applyFont="1" applyFill="1" applyBorder="1" applyAlignment="1" applyProtection="1">
      <alignment horizontal="center" vertical="top" textRotation="90"/>
    </xf>
    <xf numFmtId="0" fontId="3" fillId="0" borderId="8" xfId="0" applyFont="1" applyFill="1" applyBorder="1" applyAlignment="1" applyProtection="1">
      <alignment horizontal="right"/>
    </xf>
    <xf numFmtId="0" fontId="3" fillId="0" borderId="4" xfId="0" applyFont="1" applyFill="1" applyBorder="1" applyAlignment="1" applyProtection="1"/>
    <xf numFmtId="171" fontId="27" fillId="5" borderId="1" xfId="0" applyNumberFormat="1" applyFont="1" applyFill="1" applyBorder="1" applyAlignment="1" applyProtection="1">
      <alignment horizontal="center" textRotation="90" wrapText="1"/>
    </xf>
    <xf numFmtId="171" fontId="27" fillId="18" borderId="15" xfId="0" applyNumberFormat="1" applyFont="1" applyFill="1" applyBorder="1" applyAlignment="1" applyProtection="1">
      <alignment horizontal="center" textRotation="90" wrapText="1"/>
    </xf>
    <xf numFmtId="0" fontId="9" fillId="2" borderId="3" xfId="0" applyFont="1" applyFill="1" applyBorder="1" applyAlignment="1" applyProtection="1">
      <alignment horizontal="left" vertical="center" indent="2"/>
      <protection locked="0"/>
    </xf>
    <xf numFmtId="0" fontId="27" fillId="18" borderId="4" xfId="0" applyFont="1" applyFill="1" applyBorder="1" applyAlignment="1" applyProtection="1">
      <alignment horizontal="center" vertical="top" wrapText="1"/>
    </xf>
    <xf numFmtId="0" fontId="36" fillId="17" borderId="103" xfId="0" applyFont="1" applyFill="1" applyBorder="1" applyAlignment="1" applyProtection="1">
      <alignment horizontal="left" vertical="center"/>
      <protection locked="0"/>
    </xf>
    <xf numFmtId="0" fontId="36" fillId="17" borderId="104" xfId="0" applyFont="1" applyFill="1" applyBorder="1" applyAlignment="1" applyProtection="1">
      <alignment horizontal="left" vertical="center"/>
      <protection locked="0"/>
    </xf>
    <xf numFmtId="0" fontId="32" fillId="5" borderId="0" xfId="0" applyFont="1" applyFill="1" applyBorder="1" applyAlignment="1" applyProtection="1">
      <alignment horizontal="left" vertical="center"/>
    </xf>
    <xf numFmtId="0" fontId="32" fillId="14" borderId="0" xfId="0" applyFont="1" applyFill="1" applyBorder="1" applyAlignment="1" applyProtection="1">
      <alignment horizontal="center" wrapText="1"/>
    </xf>
    <xf numFmtId="14" fontId="32" fillId="2" borderId="0" xfId="0" applyNumberFormat="1" applyFont="1" applyFill="1" applyBorder="1" applyAlignment="1" applyProtection="1">
      <alignment horizontal="center"/>
      <protection locked="0"/>
    </xf>
    <xf numFmtId="0" fontId="34" fillId="5" borderId="3" xfId="0" applyFont="1" applyFill="1" applyBorder="1" applyAlignment="1" applyProtection="1">
      <alignment horizontal="center" vertical="center"/>
    </xf>
    <xf numFmtId="0" fontId="34" fillId="5" borderId="3" xfId="0" applyFont="1" applyFill="1" applyBorder="1" applyAlignment="1" applyProtection="1">
      <alignment horizontal="center" vertical="center" wrapText="1" shrinkToFit="1"/>
    </xf>
    <xf numFmtId="0" fontId="34" fillId="5" borderId="8" xfId="0" applyFont="1" applyFill="1" applyBorder="1" applyAlignment="1" applyProtection="1">
      <alignment horizontal="center" vertical="center" wrapText="1" shrinkToFit="1"/>
    </xf>
    <xf numFmtId="0" fontId="34" fillId="5" borderId="3" xfId="0" applyFont="1" applyFill="1" applyBorder="1" applyAlignment="1" applyProtection="1">
      <alignment horizontal="center" vertical="center" wrapText="1"/>
    </xf>
    <xf numFmtId="173" fontId="37" fillId="0" borderId="0" xfId="1" applyNumberFormat="1" applyFont="1" applyBorder="1" applyAlignment="1" applyProtection="1">
      <alignment horizontal="right" vertical="center"/>
    </xf>
    <xf numFmtId="167" fontId="37" fillId="0" borderId="0" xfId="1" applyNumberFormat="1" applyFont="1" applyFill="1" applyBorder="1" applyAlignment="1" applyProtection="1">
      <alignment horizontal="left" vertical="center"/>
    </xf>
    <xf numFmtId="14" fontId="38" fillId="0" borderId="9" xfId="1" applyNumberFormat="1" applyFont="1" applyBorder="1" applyAlignment="1" applyProtection="1">
      <alignment horizontal="center"/>
    </xf>
    <xf numFmtId="174" fontId="3" fillId="9" borderId="3" xfId="0" applyNumberFormat="1" applyFont="1" applyFill="1" applyBorder="1" applyAlignment="1" applyProtection="1">
      <alignment horizontal="right"/>
    </xf>
    <xf numFmtId="0" fontId="3" fillId="10" borderId="3" xfId="1" applyFont="1" applyFill="1" applyBorder="1" applyAlignment="1" applyProtection="1">
      <alignment horizontal="right" vertical="center"/>
    </xf>
    <xf numFmtId="0" fontId="3" fillId="10" borderId="15" xfId="0" applyNumberFormat="1" applyFont="1" applyFill="1" applyBorder="1" applyAlignment="1" applyProtection="1">
      <alignment horizontal="right" vertical="center"/>
    </xf>
    <xf numFmtId="164" fontId="3" fillId="10" borderId="6" xfId="0" applyNumberFormat="1" applyFont="1" applyFill="1" applyBorder="1" applyAlignment="1" applyProtection="1">
      <alignment horizontal="center" vertical="center"/>
    </xf>
    <xf numFmtId="171" fontId="3" fillId="10" borderId="3" xfId="0" applyNumberFormat="1" applyFont="1" applyFill="1" applyBorder="1" applyAlignment="1" applyProtection="1">
      <alignment horizontal="right"/>
    </xf>
    <xf numFmtId="174" fontId="3" fillId="10" borderId="3" xfId="0" applyNumberFormat="1" applyFont="1" applyFill="1" applyBorder="1" applyAlignment="1" applyProtection="1">
      <alignment horizontal="left"/>
    </xf>
    <xf numFmtId="164" fontId="9" fillId="0" borderId="0" xfId="1" applyNumberFormat="1" applyFont="1" applyFill="1" applyBorder="1" applyAlignment="1" applyProtection="1">
      <alignment horizontal="center"/>
    </xf>
    <xf numFmtId="0" fontId="3" fillId="10" borderId="8" xfId="1" applyFont="1" applyFill="1" applyBorder="1" applyAlignment="1" applyProtection="1">
      <alignment horizontal="right" vertical="center"/>
    </xf>
    <xf numFmtId="2" fontId="3" fillId="10" borderId="15" xfId="0" applyNumberFormat="1" applyFont="1" applyFill="1" applyBorder="1" applyAlignment="1" applyProtection="1">
      <alignment horizontal="right" vertical="center"/>
    </xf>
    <xf numFmtId="164" fontId="3" fillId="10" borderId="3" xfId="1" applyNumberFormat="1" applyFont="1" applyFill="1" applyBorder="1" applyAlignment="1" applyProtection="1">
      <alignment horizontal="right"/>
    </xf>
    <xf numFmtId="0" fontId="3" fillId="10" borderId="5" xfId="1" applyFont="1" applyFill="1" applyBorder="1" applyAlignment="1" applyProtection="1">
      <alignment horizontal="left"/>
    </xf>
    <xf numFmtId="0" fontId="3" fillId="0" borderId="6" xfId="0" applyFont="1" applyFill="1" applyBorder="1" applyAlignment="1" applyProtection="1">
      <alignment horizontal="center"/>
    </xf>
    <xf numFmtId="164" fontId="3" fillId="12" borderId="3" xfId="1" applyNumberFormat="1" applyFont="1" applyFill="1" applyBorder="1" applyAlignment="1" applyProtection="1">
      <alignment horizontal="right"/>
    </xf>
    <xf numFmtId="0" fontId="3" fillId="12" borderId="5" xfId="1" applyFont="1" applyFill="1" applyBorder="1" applyAlignment="1" applyProtection="1">
      <alignment horizontal="center"/>
    </xf>
    <xf numFmtId="173" fontId="3" fillId="12" borderId="7" xfId="0" applyNumberFormat="1" applyFont="1" applyFill="1" applyBorder="1" applyAlignment="1" applyProtection="1">
      <alignment horizontal="left"/>
    </xf>
    <xf numFmtId="0" fontId="3" fillId="12" borderId="4" xfId="0" applyFont="1" applyFill="1" applyBorder="1" applyAlignment="1" applyProtection="1">
      <alignment horizontal="right"/>
    </xf>
    <xf numFmtId="0" fontId="3" fillId="11" borderId="3" xfId="0" applyFont="1" applyFill="1" applyBorder="1" applyAlignment="1" applyProtection="1">
      <alignment horizontal="right"/>
    </xf>
    <xf numFmtId="0" fontId="3" fillId="12" borderId="10" xfId="0" applyFont="1" applyFill="1" applyBorder="1" applyAlignment="1" applyProtection="1">
      <alignment horizontal="right" vertical="center"/>
    </xf>
    <xf numFmtId="2" fontId="3" fillId="12" borderId="5" xfId="0" applyNumberFormat="1" applyFont="1" applyFill="1" applyBorder="1" applyAlignment="1" applyProtection="1">
      <alignment horizontal="right" vertical="center"/>
    </xf>
    <xf numFmtId="164" fontId="3" fillId="12" borderId="6" xfId="0" applyNumberFormat="1" applyFont="1" applyFill="1" applyBorder="1" applyAlignment="1" applyProtection="1">
      <alignment horizontal="center" vertical="center"/>
    </xf>
    <xf numFmtId="175" fontId="3" fillId="12" borderId="11" xfId="1" applyNumberFormat="1" applyFont="1" applyFill="1" applyBorder="1" applyAlignment="1" applyProtection="1">
      <alignment horizontal="center"/>
    </xf>
    <xf numFmtId="175" fontId="9" fillId="0" borderId="0" xfId="1" applyNumberFormat="1" applyFont="1" applyFill="1" applyBorder="1" applyAlignment="1" applyProtection="1">
      <alignment horizontal="center"/>
    </xf>
    <xf numFmtId="173" fontId="15" fillId="13" borderId="20" xfId="0" applyNumberFormat="1" applyFont="1" applyFill="1" applyBorder="1" applyAlignment="1" applyProtection="1">
      <alignment horizontal="center" vertical="center"/>
    </xf>
    <xf numFmtId="173" fontId="43" fillId="0" borderId="6" xfId="0" applyNumberFormat="1" applyFont="1" applyFill="1" applyBorder="1" applyAlignment="1" applyProtection="1">
      <alignment horizontal="center" vertical="center"/>
    </xf>
    <xf numFmtId="173" fontId="15" fillId="0" borderId="6" xfId="0" applyNumberFormat="1" applyFont="1" applyFill="1" applyBorder="1" applyAlignment="1" applyProtection="1">
      <alignment horizontal="right" vertical="center"/>
    </xf>
    <xf numFmtId="0" fontId="20" fillId="0" borderId="78" xfId="0" applyFont="1" applyFill="1" applyBorder="1" applyAlignment="1" applyProtection="1">
      <alignment horizontal="left"/>
    </xf>
    <xf numFmtId="0" fontId="20" fillId="0" borderId="106" xfId="0" applyFont="1" applyFill="1" applyBorder="1" applyAlignment="1" applyProtection="1">
      <alignment horizontal="center"/>
    </xf>
    <xf numFmtId="173" fontId="37" fillId="0" borderId="9" xfId="0" applyNumberFormat="1" applyFont="1" applyFill="1" applyBorder="1" applyAlignment="1" applyProtection="1">
      <alignment horizontal="right"/>
    </xf>
    <xf numFmtId="167" fontId="37" fillId="0" borderId="0" xfId="0" applyNumberFormat="1" applyFont="1" applyFill="1" applyBorder="1" applyAlignment="1" applyProtection="1">
      <alignment horizontal="center"/>
    </xf>
    <xf numFmtId="0" fontId="3" fillId="0" borderId="3" xfId="0" applyFont="1" applyFill="1" applyBorder="1" applyAlignment="1" applyProtection="1"/>
    <xf numFmtId="0" fontId="3" fillId="0" borderId="47" xfId="0" applyFont="1" applyFill="1" applyBorder="1" applyAlignment="1" applyProtection="1">
      <alignment wrapText="1"/>
    </xf>
    <xf numFmtId="0" fontId="3" fillId="0" borderId="47" xfId="0" applyFont="1" applyFill="1" applyBorder="1" applyAlignment="1" applyProtection="1"/>
    <xf numFmtId="0" fontId="3" fillId="0" borderId="10" xfId="0" applyFont="1" applyFill="1" applyBorder="1" applyAlignment="1" applyProtection="1"/>
    <xf numFmtId="14" fontId="86" fillId="0" borderId="9" xfId="1" applyNumberFormat="1" applyFont="1" applyBorder="1" applyAlignment="1" applyProtection="1">
      <alignment horizontal="center"/>
    </xf>
    <xf numFmtId="0" fontId="49" fillId="13" borderId="106" xfId="0" applyFont="1" applyFill="1" applyBorder="1" applyAlignment="1" applyProtection="1">
      <alignment horizontal="center" vertical="center"/>
    </xf>
    <xf numFmtId="167" fontId="50" fillId="13" borderId="2" xfId="0" applyNumberFormat="1" applyFont="1" applyFill="1" applyBorder="1" applyAlignment="1" applyProtection="1">
      <alignment horizontal="center"/>
    </xf>
    <xf numFmtId="167" fontId="50" fillId="13" borderId="0" xfId="0" applyNumberFormat="1" applyFont="1" applyFill="1" applyBorder="1" applyAlignment="1" applyProtection="1">
      <alignment horizontal="center"/>
    </xf>
    <xf numFmtId="167" fontId="50" fillId="13" borderId="1" xfId="0" applyNumberFormat="1" applyFont="1" applyFill="1" applyBorder="1" applyAlignment="1" applyProtection="1">
      <alignment horizontal="center"/>
    </xf>
    <xf numFmtId="0" fontId="49" fillId="13" borderId="79" xfId="0" applyFont="1" applyFill="1" applyBorder="1" applyAlignment="1" applyProtection="1">
      <alignment horizontal="left" vertical="center"/>
    </xf>
    <xf numFmtId="0" fontId="49" fillId="13" borderId="83" xfId="0" applyFont="1" applyFill="1" applyBorder="1" applyAlignment="1" applyProtection="1">
      <alignment horizontal="center"/>
    </xf>
    <xf numFmtId="0" fontId="49" fillId="13" borderId="105" xfId="0" applyFont="1" applyFill="1" applyBorder="1" applyAlignment="1" applyProtection="1">
      <alignment horizontal="center" wrapText="1"/>
    </xf>
    <xf numFmtId="3" fontId="49" fillId="14" borderId="78" xfId="0" applyNumberFormat="1" applyFont="1" applyFill="1" applyBorder="1" applyAlignment="1" applyProtection="1">
      <alignment horizontal="center"/>
    </xf>
    <xf numFmtId="3" fontId="49" fillId="14" borderId="31" xfId="0" applyNumberFormat="1" applyFont="1" applyFill="1" applyBorder="1" applyAlignment="1" applyProtection="1">
      <alignment horizontal="center"/>
    </xf>
    <xf numFmtId="20" fontId="20" fillId="13" borderId="5" xfId="0" applyNumberFormat="1" applyFont="1" applyFill="1" applyBorder="1" applyAlignment="1" applyProtection="1">
      <alignment horizontal="right" vertical="center"/>
    </xf>
    <xf numFmtId="0" fontId="1" fillId="0" borderId="0" xfId="0" applyFont="1" applyBorder="1" applyAlignment="1">
      <alignment horizontal="left"/>
    </xf>
    <xf numFmtId="0" fontId="9" fillId="0" borderId="0" xfId="0" applyFont="1" applyBorder="1" applyAlignment="1">
      <alignment horizontal="center" vertical="top" wrapText="1"/>
    </xf>
    <xf numFmtId="0" fontId="0" fillId="0" borderId="0" xfId="0" applyFont="1" applyBorder="1" applyAlignment="1" applyProtection="1">
      <alignment horizontal="center" vertical="top" wrapText="1"/>
    </xf>
    <xf numFmtId="184" fontId="67" fillId="0" borderId="0" xfId="0" applyNumberFormat="1"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184" fontId="18" fillId="0" borderId="0" xfId="0" applyNumberFormat="1" applyFont="1" applyBorder="1" applyAlignment="1" applyProtection="1">
      <alignment horizontal="center" vertical="center" wrapText="1"/>
    </xf>
    <xf numFmtId="0" fontId="0" fillId="0" borderId="0" xfId="0" applyBorder="1" applyAlignment="1" applyProtection="1">
      <alignment horizontal="center"/>
    </xf>
    <xf numFmtId="167" fontId="29" fillId="4" borderId="3" xfId="0" applyNumberFormat="1" applyFont="1" applyFill="1" applyBorder="1" applyAlignment="1" applyProtection="1">
      <alignment horizontal="center"/>
    </xf>
    <xf numFmtId="1" fontId="8" fillId="0" borderId="0" xfId="0" applyNumberFormat="1" applyFont="1" applyBorder="1" applyAlignment="1" applyProtection="1">
      <alignment horizontal="center"/>
    </xf>
    <xf numFmtId="0" fontId="0" fillId="0" borderId="0" xfId="0" applyBorder="1" applyAlignment="1" applyProtection="1">
      <alignment horizontal="center"/>
      <protection locked="0"/>
    </xf>
    <xf numFmtId="0" fontId="0" fillId="0" borderId="0" xfId="0" applyFont="1" applyBorder="1" applyAlignment="1">
      <alignment horizontal="center"/>
    </xf>
    <xf numFmtId="0" fontId="0" fillId="0" borderId="0" xfId="0" applyAlignment="1">
      <alignment horizontal="center"/>
    </xf>
    <xf numFmtId="169" fontId="0" fillId="0" borderId="0" xfId="0" applyNumberFormat="1" applyFont="1" applyBorder="1" applyAlignment="1">
      <alignment horizontal="center"/>
    </xf>
  </cellXfs>
  <cellStyles count="3">
    <cellStyle name="helvetica" xfId="1"/>
    <cellStyle name="Prozent" xfId="2" builtinId="5"/>
    <cellStyle name="Standard" xfId="0" builtinId="0"/>
  </cellStyles>
  <dxfs count="12">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E3E3E3"/>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0E0E0"/>
      <rgbColor rgb="00FF99CC"/>
      <rgbColor rgb="00CC99FF"/>
      <rgbColor rgb="00FFCC99"/>
      <rgbColor rgb="003366FF"/>
      <rgbColor rgb="0033CCCC"/>
      <rgbColor rgb="0099CC00"/>
      <rgbColor rgb="00FFCC00"/>
      <rgbColor rgb="00FF9900"/>
      <rgbColor rgb="00FF6600"/>
      <rgbColor rgb="00336666"/>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CH"/>
              <a:t>Geleistete Arbeitszeit</a:t>
            </a:r>
          </a:p>
        </c:rich>
      </c:tx>
      <c:layout>
        <c:manualLayout>
          <c:xMode val="edge"/>
          <c:yMode val="edge"/>
          <c:x val="0.39803463531300265"/>
          <c:y val="2.9304075961093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987723978162898"/>
          <c:y val="0.33882844484826591"/>
          <c:w val="0.70147462225664059"/>
          <c:h val="0.4157516593543587"/>
        </c:manualLayout>
      </c:layout>
      <c:pie3DChart>
        <c:varyColors val="1"/>
        <c:ser>
          <c:idx val="0"/>
          <c:order val="0"/>
          <c:spPr>
            <a:solidFill>
              <a:srgbClr val="8080FF"/>
            </a:solidFill>
            <a:ln w="3175">
              <a:solidFill>
                <a:srgbClr val="000000"/>
              </a:solidFill>
              <a:prstDash val="solid"/>
            </a:ln>
          </c:spPr>
          <c:explosion val="25"/>
          <c:dPt>
            <c:idx val="0"/>
            <c:bubble3D val="0"/>
            <c:extLst>
              <c:ext xmlns:c16="http://schemas.microsoft.com/office/drawing/2014/chart" uri="{C3380CC4-5D6E-409C-BE32-E72D297353CC}">
                <c16:uniqueId val="{00000000-DDE4-4EB1-9813-2C427A5FF9D3}"/>
              </c:ext>
            </c:extLst>
          </c:dPt>
          <c:dPt>
            <c:idx val="1"/>
            <c:bubble3D val="0"/>
            <c:spPr>
              <a:solidFill>
                <a:srgbClr val="802060"/>
              </a:solidFill>
              <a:ln w="3175">
                <a:solidFill>
                  <a:srgbClr val="000000"/>
                </a:solidFill>
                <a:prstDash val="solid"/>
              </a:ln>
            </c:spPr>
            <c:extLst>
              <c:ext xmlns:c16="http://schemas.microsoft.com/office/drawing/2014/chart" uri="{C3380CC4-5D6E-409C-BE32-E72D297353CC}">
                <c16:uniqueId val="{00000001-DDE4-4EB1-9813-2C427A5FF9D3}"/>
              </c:ext>
            </c:extLst>
          </c:dPt>
          <c:dPt>
            <c:idx val="2"/>
            <c:bubble3D val="0"/>
            <c:spPr>
              <a:solidFill>
                <a:srgbClr val="FFFFC0"/>
              </a:solidFill>
              <a:ln w="3175">
                <a:solidFill>
                  <a:srgbClr val="000000"/>
                </a:solidFill>
                <a:prstDash val="solid"/>
              </a:ln>
            </c:spPr>
            <c:extLst>
              <c:ext xmlns:c16="http://schemas.microsoft.com/office/drawing/2014/chart" uri="{C3380CC4-5D6E-409C-BE32-E72D297353CC}">
                <c16:uniqueId val="{00000002-DDE4-4EB1-9813-2C427A5FF9D3}"/>
              </c:ext>
            </c:extLst>
          </c:dPt>
          <c:dPt>
            <c:idx val="3"/>
            <c:bubble3D val="0"/>
            <c:spPr>
              <a:solidFill>
                <a:srgbClr val="A0E0E0"/>
              </a:solidFill>
              <a:ln w="3175">
                <a:solidFill>
                  <a:srgbClr val="000000"/>
                </a:solidFill>
                <a:prstDash val="solid"/>
              </a:ln>
            </c:spPr>
            <c:extLst>
              <c:ext xmlns:c16="http://schemas.microsoft.com/office/drawing/2014/chart" uri="{C3380CC4-5D6E-409C-BE32-E72D297353CC}">
                <c16:uniqueId val="{00000003-DDE4-4EB1-9813-2C427A5FF9D3}"/>
              </c:ext>
            </c:extLst>
          </c:dPt>
          <c:dPt>
            <c:idx val="4"/>
            <c:bubble3D val="0"/>
            <c:spPr>
              <a:solidFill>
                <a:srgbClr val="600080"/>
              </a:solidFill>
              <a:ln w="3175">
                <a:solidFill>
                  <a:srgbClr val="000000"/>
                </a:solidFill>
                <a:prstDash val="solid"/>
              </a:ln>
            </c:spPr>
            <c:extLst>
              <c:ext xmlns:c16="http://schemas.microsoft.com/office/drawing/2014/chart" uri="{C3380CC4-5D6E-409C-BE32-E72D297353CC}">
                <c16:uniqueId val="{00000004-DDE4-4EB1-9813-2C427A5FF9D3}"/>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DDE4-4EB1-9813-2C427A5FF9D3}"/>
              </c:ext>
            </c:extLst>
          </c:dPt>
          <c:dPt>
            <c:idx val="6"/>
            <c:bubble3D val="0"/>
            <c:spPr>
              <a:solidFill>
                <a:srgbClr val="0080C0"/>
              </a:solidFill>
              <a:ln w="3175">
                <a:solidFill>
                  <a:srgbClr val="000000"/>
                </a:solidFill>
                <a:prstDash val="solid"/>
              </a:ln>
            </c:spPr>
            <c:extLst>
              <c:ext xmlns:c16="http://schemas.microsoft.com/office/drawing/2014/chart" uri="{C3380CC4-5D6E-409C-BE32-E72D297353CC}">
                <c16:uniqueId val="{00000006-DDE4-4EB1-9813-2C427A5FF9D3}"/>
              </c:ext>
            </c:extLst>
          </c:dPt>
          <c:dPt>
            <c:idx val="7"/>
            <c:bubble3D val="0"/>
            <c:spPr>
              <a:solidFill>
                <a:srgbClr val="C0C0FF"/>
              </a:solidFill>
              <a:ln w="3175">
                <a:solidFill>
                  <a:srgbClr val="000000"/>
                </a:solidFill>
                <a:prstDash val="solid"/>
              </a:ln>
            </c:spPr>
            <c:extLst>
              <c:ext xmlns:c16="http://schemas.microsoft.com/office/drawing/2014/chart" uri="{C3380CC4-5D6E-409C-BE32-E72D297353CC}">
                <c16:uniqueId val="{00000007-DDE4-4EB1-9813-2C427A5FF9D3}"/>
              </c:ext>
            </c:extLst>
          </c:dPt>
          <c:dPt>
            <c:idx val="8"/>
            <c:bubble3D val="0"/>
            <c:spPr>
              <a:solidFill>
                <a:srgbClr val="000080"/>
              </a:solidFill>
              <a:ln w="3175">
                <a:solidFill>
                  <a:srgbClr val="000000"/>
                </a:solidFill>
                <a:prstDash val="solid"/>
              </a:ln>
            </c:spPr>
            <c:extLst>
              <c:ext xmlns:c16="http://schemas.microsoft.com/office/drawing/2014/chart" uri="{C3380CC4-5D6E-409C-BE32-E72D297353CC}">
                <c16:uniqueId val="{00000008-DDE4-4EB1-9813-2C427A5FF9D3}"/>
              </c:ext>
            </c:extLst>
          </c:dPt>
          <c:dPt>
            <c:idx val="9"/>
            <c:bubble3D val="0"/>
            <c:spPr>
              <a:solidFill>
                <a:srgbClr val="FF00FF"/>
              </a:solidFill>
              <a:ln w="3175">
                <a:solidFill>
                  <a:srgbClr val="000000"/>
                </a:solidFill>
                <a:prstDash val="solid"/>
              </a:ln>
            </c:spPr>
            <c:extLst>
              <c:ext xmlns:c16="http://schemas.microsoft.com/office/drawing/2014/chart" uri="{C3380CC4-5D6E-409C-BE32-E72D297353CC}">
                <c16:uniqueId val="{00000009-DDE4-4EB1-9813-2C427A5FF9D3}"/>
              </c:ext>
            </c:extLst>
          </c:dPt>
          <c:dLbls>
            <c:dLbl>
              <c:idx val="0"/>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0-DDE4-4EB1-9813-2C427A5FF9D3}"/>
                </c:ext>
              </c:extLst>
            </c:dLbl>
            <c:dLbl>
              <c:idx val="1"/>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1-DDE4-4EB1-9813-2C427A5FF9D3}"/>
                </c:ext>
              </c:extLst>
            </c:dLbl>
            <c:dLbl>
              <c:idx val="2"/>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2-DDE4-4EB1-9813-2C427A5FF9D3}"/>
                </c:ext>
              </c:extLst>
            </c:dLbl>
            <c:dLbl>
              <c:idx val="3"/>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3-DDE4-4EB1-9813-2C427A5FF9D3}"/>
                </c:ext>
              </c:extLst>
            </c:dLbl>
            <c:dLbl>
              <c:idx val="4"/>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4-DDE4-4EB1-9813-2C427A5FF9D3}"/>
                </c:ext>
              </c:extLst>
            </c:dLbl>
            <c:dLbl>
              <c:idx val="5"/>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5-DDE4-4EB1-9813-2C427A5FF9D3}"/>
                </c:ext>
              </c:extLst>
            </c:dLbl>
            <c:dLbl>
              <c:idx val="6"/>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6-DDE4-4EB1-9813-2C427A5FF9D3}"/>
                </c:ext>
              </c:extLst>
            </c:dLbl>
            <c:dLbl>
              <c:idx val="7"/>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7-DDE4-4EB1-9813-2C427A5FF9D3}"/>
                </c:ext>
              </c:extLst>
            </c:dLbl>
            <c:dLbl>
              <c:idx val="8"/>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8-DDE4-4EB1-9813-2C427A5FF9D3}"/>
                </c:ext>
              </c:extLst>
            </c:dLbl>
            <c:dLbl>
              <c:idx val="9"/>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extLst>
                <c:ext xmlns:c16="http://schemas.microsoft.com/office/drawing/2014/chart" uri="{C3380CC4-5D6E-409C-BE32-E72D297353CC}">
                  <c16:uniqueId val="{00000009-DDE4-4EB1-9813-2C427A5FF9D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de-DE"/>
              </a:p>
            </c:txPr>
            <c:showLegendKey val="1"/>
            <c:showVal val="0"/>
            <c:showCatName val="0"/>
            <c:showSerName val="0"/>
            <c:showPercent val="1"/>
            <c:showBubbleSize val="0"/>
            <c:showLeaderLines val="0"/>
            <c:extLst>
              <c:ext xmlns:c15="http://schemas.microsoft.com/office/drawing/2012/chart" uri="{CE6537A1-D6FC-4f65-9D91-7224C49458BB}"/>
            </c:extLst>
          </c:dLbls>
          <c:cat>
            <c:strRef>
              <c:f>Übersicht!$A$7:$A$16</c:f>
              <c:strCache>
                <c:ptCount val="10"/>
                <c:pt idx="0">
                  <c:v>Therapien</c:v>
                </c:pt>
                <c:pt idx="1">
                  <c:v>Vor- und Nachbereitung</c:v>
                </c:pt>
                <c:pt idx="2">
                  <c:v>Präventive, beratende, integrative Arbeiten</c:v>
                </c:pt>
                <c:pt idx="3">
                  <c:v>Qualitätssicherung</c:v>
                </c:pt>
                <c:pt idx="4">
                  <c:v>Persönliche Weiterbildung</c:v>
                </c:pt>
                <c:pt idx="5">
                  <c:v>Zusammenarbeit</c:v>
                </c:pt>
                <c:pt idx="6">
                  <c:v>Öffentlichkeitsarbeit</c:v>
                </c:pt>
                <c:pt idx="7">
                  <c:v>Arbeitsausfälle</c:v>
                </c:pt>
                <c:pt idx="8">
                  <c:v>Wegzeiten</c:v>
                </c:pt>
                <c:pt idx="9">
                  <c:v>Weitere Aufgaben</c:v>
                </c:pt>
              </c:strCache>
            </c:strRef>
          </c:cat>
          <c:val>
            <c:numRef>
              <c:f>Übersicht!$B$7:$B$16</c:f>
              <c:numCache>
                <c:formatCode>[hh]:mm</c:formatCode>
                <c:ptCount val="10"/>
                <c:pt idx="0">
                  <c:v>3.125E-2</c:v>
                </c:pt>
                <c:pt idx="1">
                  <c:v>2.0833333333333332E-2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DDE4-4EB1-9813-2C427A5FF9D3}"/>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9.7051629335482267E-2"/>
          <c:y val="0.62088023004477377"/>
          <c:w val="0.30466842076306427"/>
          <c:h val="0.3681324301374092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0"/>
    <c:dispBlanksAs val="zero"/>
    <c:showDLblsOverMax val="0"/>
  </c:chart>
  <c:spPr>
    <a:noFill/>
    <a:ln w="9525">
      <a:noFill/>
    </a:ln>
  </c:spPr>
  <c:txPr>
    <a:bodyPr/>
    <a:lstStyle/>
    <a:p>
      <a:pPr>
        <a:defRPr sz="1000" b="0" i="0" u="none" strike="noStrike" baseline="0">
          <a:solidFill>
            <a:srgbClr val="000000"/>
          </a:solidFill>
          <a:latin typeface="MS Sans Serif"/>
          <a:ea typeface="MS Sans Serif"/>
          <a:cs typeface="MS Sans Serif"/>
        </a:defRPr>
      </a:pPr>
      <a:endParaRPr lang="de-DE"/>
    </a:p>
  </c:txPr>
  <c:printSettings>
    <c:headerFooter alignWithMargins="0"/>
    <c:pageMargins b="0.984251969" l="0.78740157499999996" r="0.78740157499999996" t="0.984251969"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342900</xdr:colOff>
      <xdr:row>1</xdr:row>
      <xdr:rowOff>19050</xdr:rowOff>
    </xdr:from>
    <xdr:to>
      <xdr:col>10</xdr:col>
      <xdr:colOff>381000</xdr:colOff>
      <xdr:row>33</xdr:row>
      <xdr:rowOff>38100</xdr:rowOff>
    </xdr:to>
    <xdr:graphicFrame macro="">
      <xdr:nvGraphicFramePr>
        <xdr:cNvPr id="19548" name="Diagramm 1">
          <a:extLst>
            <a:ext uri="{FF2B5EF4-FFF2-40B4-BE49-F238E27FC236}">
              <a16:creationId xmlns:a16="http://schemas.microsoft.com/office/drawing/2014/main" id="{8AB84EFE-D53D-4A70-B5DA-EC6B9A68F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76200</xdr:rowOff>
    </xdr:from>
    <xdr:to>
      <xdr:col>9</xdr:col>
      <xdr:colOff>295275</xdr:colOff>
      <xdr:row>79</xdr:row>
      <xdr:rowOff>85725</xdr:rowOff>
    </xdr:to>
    <xdr:sp macro="" textlink="" fLocksText="0">
      <xdr:nvSpPr>
        <xdr:cNvPr id="21505" name="Textfeld 1">
          <a:extLst>
            <a:ext uri="{FF2B5EF4-FFF2-40B4-BE49-F238E27FC236}">
              <a16:creationId xmlns:a16="http://schemas.microsoft.com/office/drawing/2014/main" id="{E007B8BA-5421-4A64-8D82-A88A4E81F29A}"/>
            </a:ext>
          </a:extLst>
        </xdr:cNvPr>
        <xdr:cNvSpPr txBox="1">
          <a:spLocks noChangeArrowheads="1"/>
        </xdr:cNvSpPr>
      </xdr:nvSpPr>
      <xdr:spPr bwMode="auto">
        <a:xfrm>
          <a:off x="76200" y="76200"/>
          <a:ext cx="7077075" cy="12801600"/>
        </a:xfrm>
        <a:prstGeom prst="rect">
          <a:avLst/>
        </a:prstGeom>
        <a:noFill/>
        <a:ln>
          <a:noFill/>
        </a:ln>
        <a:effectLst/>
      </xdr:spPr>
      <xdr:txBody>
        <a:bodyPr vertOverflow="clip" wrap="square" lIns="20160" tIns="20160" rIns="20160" bIns="20160" anchor="t"/>
        <a:lstStyle/>
        <a:p>
          <a:pPr algn="l" rtl="0">
            <a:defRPr sz="1000"/>
          </a:pPr>
          <a:r>
            <a:rPr lang="de-CH" sz="1400" b="1" i="0" u="sng" strike="noStrike" baseline="0">
              <a:solidFill>
                <a:srgbClr val="000000"/>
              </a:solidFill>
              <a:latin typeface="Arial Narrow"/>
            </a:rPr>
            <a:t>Erklärungen zur Zeiterfassungstabelle</a:t>
          </a:r>
        </a:p>
        <a:p>
          <a:pPr algn="l" rtl="0">
            <a:defRPr sz="1000"/>
          </a:pPr>
          <a:r>
            <a:rPr lang="de-CH" sz="1100" b="0" i="0" u="none" strike="noStrike" baseline="0">
              <a:solidFill>
                <a:srgbClr val="000000"/>
              </a:solidFill>
              <a:latin typeface="Arial Narrow"/>
            </a:rPr>
            <a:t> </a:t>
          </a:r>
        </a:p>
        <a:p>
          <a:pPr algn="l" rtl="0">
            <a:defRPr sz="1000"/>
          </a:pPr>
          <a:r>
            <a:rPr lang="de-CH" sz="1100" b="1" i="0" u="none" strike="noStrike" baseline="0">
              <a:solidFill>
                <a:srgbClr val="000000"/>
              </a:solidFill>
              <a:latin typeface="Arial Narrow"/>
            </a:rPr>
            <a:t>Eintragen von Daten</a:t>
          </a:r>
        </a:p>
        <a:p>
          <a:pPr algn="l" rtl="0">
            <a:defRPr sz="1000"/>
          </a:pPr>
          <a:r>
            <a:rPr lang="de-CH" sz="1100" b="0" i="0" u="none" strike="noStrike" baseline="0">
              <a:solidFill>
                <a:srgbClr val="000000"/>
              </a:solidFill>
              <a:latin typeface="Arial Narrow"/>
            </a:rPr>
            <a:t>Die auszufüllenden Felder sind hellgrün unterlegt. Die übrigen Daten werden automatisch berechnet. Auf dem Arbeitsblatt „Zeitbudget“ sind Zeiteinträge in Stunden und Minuten zu machen. Nach den Stunden unbedingt </a:t>
          </a:r>
          <a:r>
            <a:rPr lang="de-CH" sz="1100" b="1" i="0" u="none" strike="noStrike" baseline="0">
              <a:solidFill>
                <a:srgbClr val="000000"/>
              </a:solidFill>
              <a:latin typeface="Arial Narrow"/>
            </a:rPr>
            <a:t>einen Doppelpunkt</a:t>
          </a:r>
          <a:r>
            <a:rPr lang="de-CH" sz="1100" b="0" i="0" u="none" strike="noStrike" baseline="0">
              <a:solidFill>
                <a:srgbClr val="000000"/>
              </a:solidFill>
              <a:latin typeface="Arial Narrow"/>
            </a:rPr>
            <a:t> setzen </a:t>
          </a:r>
        </a:p>
        <a:p>
          <a:pPr algn="l" rtl="0">
            <a:defRPr sz="1000"/>
          </a:pPr>
          <a:endParaRPr lang="de-CH" sz="1100" b="0" i="0" u="none" strike="noStrike" baseline="0">
            <a:solidFill>
              <a:srgbClr val="000000"/>
            </a:solidFill>
            <a:latin typeface="Arial Narrow"/>
          </a:endParaRPr>
        </a:p>
        <a:p>
          <a:pPr algn="l" rtl="0">
            <a:defRPr sz="1000"/>
          </a:pPr>
          <a:r>
            <a:rPr lang="de-CH" sz="1100" b="0" i="0" u="none" strike="noStrike" baseline="0">
              <a:solidFill>
                <a:srgbClr val="000000"/>
              </a:solidFill>
              <a:latin typeface="Arial Narrow"/>
            </a:rPr>
            <a:t>Beispiel:	</a:t>
          </a:r>
        </a:p>
        <a:p>
          <a:pPr algn="l" rtl="0">
            <a:defRPr sz="1000"/>
          </a:pPr>
          <a:r>
            <a:rPr lang="de-CH" sz="1100" b="0" i="0" u="none" strike="noStrike" baseline="0">
              <a:solidFill>
                <a:srgbClr val="000000"/>
              </a:solidFill>
              <a:latin typeface="Arial Narrow"/>
            </a:rPr>
            <a:t>30 Minuten			0:30</a:t>
          </a:r>
        </a:p>
        <a:p>
          <a:pPr algn="l" rtl="0">
            <a:defRPr sz="1000"/>
          </a:pPr>
          <a:r>
            <a:rPr lang="de-CH" sz="1100" b="0" i="0" u="none" strike="noStrike" baseline="0">
              <a:solidFill>
                <a:srgbClr val="000000"/>
              </a:solidFill>
              <a:latin typeface="Arial Narrow"/>
            </a:rPr>
            <a:t>2 Stunden			2:00</a:t>
          </a:r>
        </a:p>
        <a:p>
          <a:pPr algn="l" rtl="0">
            <a:defRPr sz="1000"/>
          </a:pPr>
          <a:r>
            <a:rPr lang="de-CH" sz="1100" b="0" i="0" u="none" strike="noStrike" baseline="0">
              <a:solidFill>
                <a:srgbClr val="000000"/>
              </a:solidFill>
              <a:latin typeface="Arial Narrow"/>
            </a:rPr>
            <a:t>2 Stunden und 10 Minuten		2:10</a:t>
          </a:r>
        </a:p>
        <a:p>
          <a:pPr algn="l" rtl="0">
            <a:defRPr sz="1000"/>
          </a:pPr>
          <a:r>
            <a:rPr lang="de-CH" sz="1100" b="0" i="0" u="none" strike="noStrike" baseline="0">
              <a:solidFill>
                <a:srgbClr val="000000"/>
              </a:solidFill>
              <a:latin typeface="Arial Narrow"/>
            </a:rPr>
            <a:t>2 Stunden und 15 Minuten		2:15  usw.</a:t>
          </a:r>
        </a:p>
        <a:p>
          <a:pPr algn="l" rtl="0">
            <a:defRPr sz="1000"/>
          </a:pPr>
          <a:r>
            <a:rPr lang="de-CH" sz="1100" b="0" i="0" u="none" strike="noStrike" baseline="0">
              <a:solidFill>
                <a:srgbClr val="000000"/>
              </a:solidFill>
              <a:latin typeface="Arial Narrow"/>
            </a:rPr>
            <a:t> </a:t>
          </a:r>
        </a:p>
        <a:p>
          <a:pPr algn="l" rtl="0">
            <a:defRPr sz="1000"/>
          </a:pPr>
          <a:r>
            <a:rPr lang="de-CH" sz="1100" b="0" i="0" u="none" strike="noStrike" baseline="0">
              <a:solidFill>
                <a:srgbClr val="000000"/>
              </a:solidFill>
              <a:latin typeface="Arial Narrow"/>
            </a:rPr>
            <a:t>Auf den Arbeitsblättern mit den Monaten können die Therapiezeiten in Minuten eingetragen werden. Die Zeiten für die weiteren Arbeiten sind hingegen wie auf dem Arbeitsblatt „Zeitbudget" in Stunden und Minuten anzugeben. </a:t>
          </a:r>
        </a:p>
        <a:p>
          <a:pPr algn="l" rtl="0">
            <a:defRPr sz="1000"/>
          </a:pPr>
          <a:r>
            <a:rPr lang="de-CH" sz="1100" b="0" i="0" u="none" strike="noStrike" baseline="0">
              <a:solidFill>
                <a:srgbClr val="000000"/>
              </a:solidFill>
              <a:latin typeface="Arial Narrow"/>
            </a:rPr>
            <a:t> </a:t>
          </a:r>
        </a:p>
        <a:p>
          <a:pPr algn="l" rtl="0">
            <a:defRPr sz="1000"/>
          </a:pPr>
          <a:r>
            <a:rPr lang="de-CH" sz="1100" b="1" i="0" u="none" strike="noStrike" baseline="0">
              <a:solidFill>
                <a:srgbClr val="000000"/>
              </a:solidFill>
              <a:latin typeface="Arial Narrow"/>
            </a:rPr>
            <a:t>Arbeitsblatt „Stammdaten“</a:t>
          </a:r>
        </a:p>
        <a:p>
          <a:pPr algn="l" rtl="0">
            <a:defRPr sz="1000"/>
          </a:pPr>
          <a:r>
            <a:rPr lang="de-CH" sz="1100" b="0" i="0" u="none" strike="noStrike" baseline="0">
              <a:solidFill>
                <a:srgbClr val="000000"/>
              </a:solidFill>
              <a:latin typeface="Arial Narrow"/>
            </a:rPr>
            <a:t>Auf dem Blatt „Stammdaten“ sind die persönlichen Daten wie Name, Vorname, Anstellungs-Pensum und der  Wochenplan etc. einzutragen. Auf diesem Blatt wird  auch der Ferien-Saldo  sowie Über- oder Minuszeit aus dem Vorjahr eingegeben. Der jährliche Ferienanspruch wird automatisch aufgrund des Geburtsdatum s gerechnet und eingetragen. Allenfalls zusätzlich vereinbarte Ferientage  oder  Korrekturtage bei Ein- oder Austritt müssen ebenfalls  eingetragen werden. Der Ferien- und Stunden- Saldo wird ebenfalls auf diesem Blatt eingetragen.</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Arbeitsblatt „Zeitbudget“</a:t>
          </a:r>
        </a:p>
        <a:p>
          <a:pPr algn="l" rtl="0">
            <a:defRPr sz="1000"/>
          </a:pPr>
          <a:r>
            <a:rPr lang="de-CH" sz="1100" b="0" i="0" u="none" strike="noStrike" baseline="0">
              <a:solidFill>
                <a:srgbClr val="000000"/>
              </a:solidFill>
              <a:latin typeface="Arial Narrow"/>
            </a:rPr>
            <a:t> Die Arbeitszeiterfassung ist so erstellt, dass die Daten und Wochentage automatisch mit dem jeweiligen Kalenderjahr übereinstimmen. Auf dem Blatt „Zeitbudget“ ist in der Zeile „i2“ das  betreffende Schuljahr (z.B. „2010/11“) einzugeben. </a:t>
          </a:r>
        </a:p>
        <a:p>
          <a:pPr algn="l" rtl="0">
            <a:defRPr sz="1000"/>
          </a:pPr>
          <a:endParaRPr lang="de-CH" sz="1100" b="0" i="0" u="none" strike="noStrike" baseline="0">
            <a:solidFill>
              <a:srgbClr val="000000"/>
            </a:solidFill>
            <a:latin typeface="Arial Narrow"/>
          </a:endParaRPr>
        </a:p>
        <a:p>
          <a:pPr algn="l" rtl="0">
            <a:defRPr sz="1000"/>
          </a:pPr>
          <a:r>
            <a:rPr lang="de-CH" sz="1100" b="0" i="0" u="none" strike="noStrike" baseline="0">
              <a:solidFill>
                <a:srgbClr val="000000"/>
              </a:solidFill>
              <a:latin typeface="Arial Narrow"/>
            </a:rPr>
            <a:t>Zusätzliche  oder Lokale Feiertage müssen im  Blatt  Jahresarbeitszeit die Entsprechenden Tage erfasst werden. (Zeile 38 bis 40).  Die Stunden werden in Minus-Einheiten zB. -8.4 oder -4.2 eingegeben.</a:t>
          </a:r>
        </a:p>
        <a:p>
          <a:pPr algn="l" rtl="0">
            <a:defRPr sz="1000"/>
          </a:pPr>
          <a:endParaRPr lang="de-CH" sz="1100" b="0" i="0" u="none" strike="noStrike" baseline="0">
            <a:solidFill>
              <a:srgbClr val="000000"/>
            </a:solidFill>
            <a:latin typeface="Arial Narrow"/>
          </a:endParaRPr>
        </a:p>
        <a:p>
          <a:pPr algn="l" rtl="0">
            <a:defRPr sz="1000"/>
          </a:pPr>
          <a:r>
            <a:rPr lang="de-CH" sz="1100" b="0" i="0" u="none" strike="noStrike" baseline="0">
              <a:solidFill>
                <a:srgbClr val="000000"/>
              </a:solidFill>
              <a:latin typeface="Arial Narrow"/>
            </a:rPr>
            <a:t>Im weitern  kann auf diesem Blatt das Zeitbudget für die verschiedenen Arbeiten erstellt werden, indem  im Bereich der weiteren Arbeiten die vorgesehenen Stunden eingetrageb werde.  Automatisch wird errechnet, wieviele Stunden  für Therapien inkl. Vor- und Nachbereitung  zur Verfügung stehen (Sollarbeitszeit minus Arbeitszeit für weitere Arbeiten). </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Arbeitsblatt „Kinder“</a:t>
          </a:r>
        </a:p>
        <a:p>
          <a:pPr algn="l" rtl="0">
            <a:defRPr sz="1000"/>
          </a:pPr>
          <a:r>
            <a:rPr lang="de-CH" sz="1100" b="0" i="0" u="none" strike="noStrike" baseline="0">
              <a:solidFill>
                <a:srgbClr val="000000"/>
              </a:solidFill>
              <a:latin typeface="Arial Narrow"/>
            </a:rPr>
            <a:t>Auf diesem Blatt sind Name, Vorname und Geburtsdatum des Kindes  sowie die Anzahl der zu erteilenden Therapieeinheiten in Minuten einzutragen. Die Daten übertragen sich automatisch auf die Monatsrapporte und das Blatt mit der Therapieübersicht.</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Arbeitsblatt „Monate“</a:t>
          </a:r>
        </a:p>
        <a:p>
          <a:pPr algn="l" rtl="0">
            <a:defRPr sz="1000"/>
          </a:pPr>
          <a:r>
            <a:rPr lang="de-CH" sz="1100" b="0" i="0" u="none" strike="noStrike" baseline="0">
              <a:solidFill>
                <a:srgbClr val="000000"/>
              </a:solidFill>
              <a:latin typeface="Arial Narrow"/>
            </a:rPr>
            <a:t>Hier sind täglich die aufgewendeten Arbeitszeiten für  Vor- und Nachbereitung, für die Therapien und die Zeiten für weitere Arbeiten  einzutragen (Achtung: nur Zeiten für die Therapien in Minuten eintragen. Alle anderen Zeiten sind in Stunden und Minuten einzutragen.). Für Absenzen kann auf der </a:t>
          </a:r>
          <a:r>
            <a:rPr lang="de-CH" sz="1100" b="1" i="0" u="none" strike="noStrike" baseline="0">
              <a:solidFill>
                <a:srgbClr val="000000"/>
              </a:solidFill>
              <a:latin typeface="Arial Narrow"/>
            </a:rPr>
            <a:t>Zeile 144 </a:t>
          </a:r>
          <a:r>
            <a:rPr lang="de-CH" sz="1100" b="0" i="0" u="none" strike="noStrike" baseline="0">
              <a:solidFill>
                <a:srgbClr val="000000"/>
              </a:solidFill>
              <a:latin typeface="Arial Narrow"/>
            </a:rPr>
            <a:t>der entsprechende Code eingegeben werden. Für Ferien = </a:t>
          </a:r>
          <a:r>
            <a:rPr lang="de-CH" sz="1100" b="1" i="0" u="none" strike="noStrike" baseline="0">
              <a:solidFill>
                <a:srgbClr val="000000"/>
              </a:solidFill>
              <a:latin typeface="Arial Narrow"/>
            </a:rPr>
            <a:t>f</a:t>
          </a:r>
          <a:r>
            <a:rPr lang="de-CH" sz="1100" b="0" i="0" u="none" strike="noStrike" baseline="0">
              <a:solidFill>
                <a:srgbClr val="000000"/>
              </a:solidFill>
              <a:latin typeface="Arial Narrow"/>
            </a:rPr>
            <a:t>, für Absenzen = </a:t>
          </a:r>
          <a:r>
            <a:rPr lang="de-CH" sz="1100" b="1" i="0" u="none" strike="noStrike" baseline="0">
              <a:solidFill>
                <a:srgbClr val="000000"/>
              </a:solidFill>
              <a:latin typeface="Arial Narrow"/>
            </a:rPr>
            <a:t>a</a:t>
          </a:r>
          <a:r>
            <a:rPr lang="de-CH" sz="1100" b="0" i="0" u="none" strike="noStrike" baseline="0">
              <a:solidFill>
                <a:srgbClr val="000000"/>
              </a:solidFill>
              <a:latin typeface="Arial Narrow"/>
            </a:rPr>
            <a:t>, für krank = </a:t>
          </a:r>
          <a:r>
            <a:rPr lang="de-CH" sz="1100" b="1" i="0" u="none" strike="noStrike" baseline="0">
              <a:solidFill>
                <a:srgbClr val="000000"/>
              </a:solidFill>
              <a:latin typeface="Arial Narrow"/>
            </a:rPr>
            <a:t>k</a:t>
          </a:r>
          <a:r>
            <a:rPr lang="de-CH" sz="1100" b="0" i="0" u="none" strike="noStrike" baseline="0">
              <a:solidFill>
                <a:srgbClr val="000000"/>
              </a:solidFill>
              <a:latin typeface="Arial Narrow"/>
            </a:rPr>
            <a:t> oder für Unfall = </a:t>
          </a:r>
          <a:r>
            <a:rPr lang="de-CH" sz="1100" b="1" i="0" u="none" strike="noStrike" baseline="0">
              <a:solidFill>
                <a:srgbClr val="000000"/>
              </a:solidFill>
              <a:latin typeface="Arial Narrow"/>
            </a:rPr>
            <a:t>u</a:t>
          </a:r>
          <a:r>
            <a:rPr lang="de-CH" sz="1100" b="0" i="0" u="none" strike="noStrike" baseline="0">
              <a:solidFill>
                <a:srgbClr val="000000"/>
              </a:solidFill>
              <a:latin typeface="Arial Narrow"/>
            </a:rPr>
            <a:t>. Die entsprechende Tagessollzeit wird automatisch in die richtige Zeile eingetragen. </a:t>
          </a:r>
        </a:p>
        <a:p>
          <a:pPr algn="l" rtl="0">
            <a:defRPr sz="1000"/>
          </a:pPr>
          <a:r>
            <a:rPr lang="de-CH" sz="1100" b="0" i="0" u="none" strike="noStrike" baseline="0">
              <a:solidFill>
                <a:srgbClr val="000000"/>
              </a:solidFill>
              <a:latin typeface="Arial Narrow"/>
            </a:rPr>
            <a:t>Daraus ergibt sich die monatlich geleistete Arbeitszeit. Sie wird automatisch zur Zeit des Vormonats aufgerechnet. Bevor das Arbeitsblatt geschlossen wird, ist es zu speichern.</a:t>
          </a:r>
        </a:p>
        <a:p>
          <a:pPr algn="l" rtl="0">
            <a:defRPr sz="1000"/>
          </a:pPr>
          <a:endParaRPr lang="de-CH" sz="1100" b="0" i="0" u="none" strike="noStrike" baseline="0">
            <a:solidFill>
              <a:srgbClr val="000000"/>
            </a:solidFill>
            <a:latin typeface="Arial Narrow"/>
          </a:endParaRPr>
        </a:p>
        <a:p>
          <a:pPr algn="l" rtl="0">
            <a:defRPr sz="1000"/>
          </a:pPr>
          <a:r>
            <a:rPr lang="de-CH" sz="1100" b="0" i="0" u="none" strike="noStrike" baseline="0">
              <a:solidFill>
                <a:srgbClr val="000000"/>
              </a:solidFill>
              <a:latin typeface="Arial Narrow"/>
            </a:rPr>
            <a:t>Ganz unten auf dem Blatt besteht die Möglichkeit die Arbeiten der Vor- und Nachbereitungszeiten detailliert aufzuführen. Diese Zusammenstellung ist freiwillig auszufüllen und hat keinen Einfluss auf die Zeiterfassung. </a:t>
          </a:r>
        </a:p>
        <a:p>
          <a:pPr algn="l" rtl="0">
            <a:defRPr sz="1000"/>
          </a:pPr>
          <a:endParaRPr lang="de-CH" sz="1100" b="0" i="0" u="none" strike="noStrike" baseline="0">
            <a:solidFill>
              <a:srgbClr val="000000"/>
            </a:solidFill>
            <a:latin typeface="Arial Narrow"/>
          </a:endParaRPr>
        </a:p>
        <a:p>
          <a:pPr algn="l" rtl="0">
            <a:defRPr sz="1000"/>
          </a:pPr>
          <a:r>
            <a:rPr lang="de-CH" sz="1100" b="0" i="1" u="none" strike="noStrike" baseline="0">
              <a:solidFill>
                <a:srgbClr val="000000"/>
              </a:solidFill>
              <a:latin typeface="Arial Narrow"/>
            </a:rPr>
            <a:t>Gruppentherapien</a:t>
          </a:r>
        </a:p>
        <a:p>
          <a:pPr algn="l" rtl="0">
            <a:defRPr sz="1000"/>
          </a:pPr>
          <a:r>
            <a:rPr lang="de-CH" sz="1100" b="0" i="0" u="none" strike="noStrike" baseline="0">
              <a:solidFill>
                <a:srgbClr val="000000"/>
              </a:solidFill>
              <a:latin typeface="Arial Narrow"/>
            </a:rPr>
            <a:t>Bei Gruppentherapien ist für jedes Kind die Therapiezeit einzutragen. Da die Therapiezeit jedoch effektiv nur einmal beansprucht wird, sind die Therapiezeiten des zweiten Kindes und der weiteren Gruppenkinder auf der untersten Zeile im Feld „Gruppentherapien“ wieder aufzuführen. Die Zeit wird von der Arbeitszeit wieder abgezogen. So wird jedem Kind die erteilte Therapie angerechnet, der pädagogischen Fachperson wird jedoch nur die effektive geleistete Therapiezeit an der Jahresarbeitszeit angerechnet.</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Arbeitsblatt „Therapieübersicht“</a:t>
          </a:r>
        </a:p>
        <a:p>
          <a:pPr algn="l" rtl="0">
            <a:defRPr sz="1000"/>
          </a:pPr>
          <a:r>
            <a:rPr lang="de-CH" sz="1100" b="0" i="0" u="none" strike="noStrike" baseline="0">
              <a:solidFill>
                <a:srgbClr val="000000"/>
              </a:solidFill>
              <a:latin typeface="Arial Narrow"/>
            </a:rPr>
            <a:t>Auf diesem Blatt ist der Therapiestatus ersichtlich. Es zeigt die Anzahl der verfügten Therapiezeiten in Minuten sowie die erteilten Therapiezeiten pro Kind und Woche an.</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Arbeitsblatt „Jahresrapport“</a:t>
          </a:r>
        </a:p>
        <a:p>
          <a:pPr algn="l" rtl="0">
            <a:defRPr sz="1000"/>
          </a:pPr>
          <a:r>
            <a:rPr lang="de-CH" sz="1100" b="0" i="0" u="none" strike="noStrike" baseline="0">
              <a:solidFill>
                <a:srgbClr val="000000"/>
              </a:solidFill>
              <a:latin typeface="Arial Narrow"/>
            </a:rPr>
            <a:t>Auf diesem Blatt werden die Daten der einzelnen Monate automatisch zusammengezählt und mit der Sollzeit verglichen (Differenz). </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Blattschutz</a:t>
          </a:r>
        </a:p>
        <a:p>
          <a:pPr algn="l" rtl="0">
            <a:defRPr sz="1000"/>
          </a:pPr>
          <a:r>
            <a:rPr lang="de-CH" sz="1100" b="0" i="0" u="none" strike="noStrike" baseline="0">
              <a:solidFill>
                <a:srgbClr val="000000"/>
              </a:solidFill>
              <a:latin typeface="Arial Narrow"/>
            </a:rPr>
            <a:t>Die einzelnen Arbeitsblätter sind vom VTGS mit einem Passwort geschützt, denn das Löschen oder Einfügen von Zeilen kann zur Folge haben, dass die Formeln nicht nachgeführt werden und demzufolge nicht mehr richtig funktionieren. </a:t>
          </a:r>
        </a:p>
        <a:p>
          <a:pPr algn="l" rtl="0">
            <a:defRPr sz="1000"/>
          </a:pPr>
          <a:endParaRPr lang="de-CH" sz="1100" b="1" i="0" u="none" strike="noStrike" baseline="0">
            <a:solidFill>
              <a:srgbClr val="000000"/>
            </a:solidFill>
            <a:latin typeface="Arial Narrow"/>
          </a:endParaRPr>
        </a:p>
        <a:p>
          <a:pPr algn="l" rtl="0">
            <a:defRPr sz="1000"/>
          </a:pPr>
          <a:r>
            <a:rPr lang="de-CH" sz="1100" b="1" i="0" u="none" strike="noStrike" baseline="0">
              <a:solidFill>
                <a:srgbClr val="000000"/>
              </a:solidFill>
              <a:latin typeface="Arial Narrow"/>
            </a:rPr>
            <a:t>Einfügen von Kommentaren</a:t>
          </a:r>
        </a:p>
        <a:p>
          <a:pPr algn="l" rtl="0">
            <a:defRPr sz="1000"/>
          </a:pPr>
          <a:r>
            <a:rPr lang="de-CH" sz="1100" b="0" i="0" u="none" strike="noStrike" baseline="0">
              <a:solidFill>
                <a:srgbClr val="000000"/>
              </a:solidFill>
              <a:latin typeface="Arial Narrow"/>
            </a:rPr>
            <a:t>Zu jedem Eingabefeld können Kommentare angebracht werden. Mit Klicken auf die rechte Maustaste im Eingabefeld erscheint in der Auswahl „Kommentar einfügen“. Anklicken und gewünschten Text ins geöffnete Feld schreiben. Durch Klicken neben dem Textfeld lässt sich der Kommentareintrag wieder schliessen. </a:t>
          </a:r>
          <a:r>
            <a:rPr lang="de-CH" sz="1100" b="0" i="1" u="none" strike="noStrike" baseline="0">
              <a:solidFill>
                <a:srgbClr val="000000"/>
              </a:solidFill>
              <a:latin typeface="Arial Narrow"/>
            </a:rPr>
            <a:t>Mac: Zelle anklicken; im Menu „Einfügen“ wählen, dann „Kommentar“ wählen und Text im Feld  eingeben. Zum Beenden einfach ein anderes Feld anklicken.</a:t>
          </a:r>
        </a:p>
        <a:p>
          <a:pPr algn="l" rtl="0">
            <a:defRPr sz="1000"/>
          </a:pPr>
          <a:r>
            <a:rPr lang="de-CH" sz="1100" b="0" i="1" u="none" strike="noStrike" baseline="0">
              <a:solidFill>
                <a:srgbClr val="000000"/>
              </a:solidFill>
              <a:latin typeface="Arial Narrow"/>
            </a:rPr>
            <a:t> </a:t>
          </a:r>
        </a:p>
        <a:p>
          <a:pPr algn="l" rtl="0">
            <a:defRPr sz="1000"/>
          </a:pPr>
          <a:r>
            <a:rPr lang="de-CH" sz="1100" b="0" i="0" u="none" strike="noStrike" baseline="0">
              <a:solidFill>
                <a:srgbClr val="000000"/>
              </a:solidFill>
              <a:latin typeface="Arial Narrow"/>
            </a:rPr>
            <a:t>Bitte melden Sie uns, wenn Sie allfällige Fehler entdecken oder nach Ihrer Meinung etwas fehlt an VTGS, Geschäftsstelle, Romanshornerstr. 28, 8580 Amriswil, Mail: </a:t>
          </a:r>
          <a:r>
            <a:rPr lang="de-CH" sz="1100" b="0" i="0" u="sng" strike="noStrike" baseline="0">
              <a:solidFill>
                <a:srgbClr val="000000"/>
              </a:solidFill>
              <a:latin typeface="Arial Narrow"/>
            </a:rPr>
            <a:t>geschaeftsstelle@vtgs.ch</a:t>
          </a:r>
          <a:r>
            <a:rPr lang="de-CH" sz="1100" b="0" i="0" u="none" strike="noStrike" baseline="0">
              <a:solidFill>
                <a:srgbClr val="000000"/>
              </a:solidFill>
              <a:latin typeface="Arial Narrow"/>
            </a:rPr>
            <a:t>. </a:t>
          </a:r>
        </a:p>
        <a:p>
          <a:pPr algn="l" rtl="0">
            <a:defRPr sz="1000"/>
          </a:pPr>
          <a:r>
            <a:rPr lang="de-CH" sz="1100" b="0" i="0" u="none" strike="noStrike" baseline="0">
              <a:solidFill>
                <a:srgbClr val="000000"/>
              </a:solidFill>
              <a:latin typeface="Arial Narrow"/>
            </a:rPr>
            <a:t> </a:t>
          </a:r>
        </a:p>
        <a:p>
          <a:pPr algn="l" rtl="0">
            <a:defRPr sz="1000"/>
          </a:pPr>
          <a:r>
            <a:rPr lang="de-CH" sz="900" b="0" i="0" u="none" strike="noStrike" baseline="0">
              <a:solidFill>
                <a:srgbClr val="000000"/>
              </a:solidFill>
              <a:latin typeface="Arial Narrow"/>
            </a:rPr>
            <a:t>4 Personelle Führung ◦ 4.3 Personalführung und -förderung ◦ Erklärungen Zeiterfassung sonderpäd. Fachpersonen                            1/1                             25.06.2010</a:t>
          </a:r>
        </a:p>
        <a:p>
          <a:pPr algn="l" rtl="0">
            <a:defRPr sz="1000"/>
          </a:pPr>
          <a:endParaRPr lang="de-CH" sz="900" b="0" i="0" u="none" strike="noStrike" baseline="0">
            <a:solidFill>
              <a:srgbClr val="000000"/>
            </a:solidFill>
            <a:latin typeface="Arial Narrow"/>
          </a:endParaRPr>
        </a:p>
        <a:p>
          <a:pPr algn="l" rtl="0">
            <a:defRPr sz="1000"/>
          </a:pPr>
          <a:endParaRPr lang="de-CH"/>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2:Z204"/>
  <sheetViews>
    <sheetView workbookViewId="0">
      <selection activeCell="B28" sqref="B28"/>
    </sheetView>
  </sheetViews>
  <sheetFormatPr baseColWidth="10" defaultRowHeight="12.75"/>
  <cols>
    <col min="1" max="1" width="40.85546875" customWidth="1"/>
    <col min="2" max="2" width="10.42578125" customWidth="1"/>
    <col min="3" max="3" width="25.7109375" customWidth="1"/>
    <col min="4" max="4" width="9.5703125" customWidth="1"/>
    <col min="5" max="5" width="12.7109375" customWidth="1"/>
    <col min="6" max="6" width="11.42578125" style="1"/>
    <col min="7" max="13" width="11.42578125" style="1" hidden="1" customWidth="1"/>
    <col min="14" max="14" width="12.7109375" customWidth="1"/>
    <col min="15" max="15" width="25.7109375" customWidth="1"/>
    <col min="18" max="26" width="11.42578125" hidden="1" customWidth="1"/>
  </cols>
  <sheetData>
    <row r="2" spans="1:21" ht="18">
      <c r="A2" s="703" t="s">
        <v>0</v>
      </c>
      <c r="B2" s="703"/>
      <c r="C2" s="703"/>
      <c r="D2" s="703"/>
      <c r="E2" s="2"/>
    </row>
    <row r="3" spans="1:21">
      <c r="A3" s="3"/>
      <c r="B3" s="3"/>
      <c r="C3" s="3"/>
      <c r="D3" s="3"/>
      <c r="E3" s="3"/>
    </row>
    <row r="4" spans="1:21" ht="15.75">
      <c r="A4" s="4" t="s">
        <v>1</v>
      </c>
      <c r="B4" s="704" t="s">
        <v>59</v>
      </c>
      <c r="C4" s="704"/>
      <c r="D4" s="704"/>
      <c r="E4" s="704"/>
    </row>
    <row r="5" spans="1:21" ht="15">
      <c r="A5" s="4" t="s">
        <v>2</v>
      </c>
      <c r="B5" s="705">
        <v>32874</v>
      </c>
      <c r="C5" s="705"/>
      <c r="D5" s="705"/>
      <c r="E5" s="705"/>
    </row>
    <row r="6" spans="1:21" ht="15">
      <c r="A6" s="4" t="s">
        <v>3</v>
      </c>
      <c r="B6" s="705">
        <v>43678</v>
      </c>
      <c r="C6" s="705"/>
      <c r="D6" s="705"/>
      <c r="E6" s="705"/>
    </row>
    <row r="7" spans="1:21" ht="15">
      <c r="A7" s="4" t="s">
        <v>4</v>
      </c>
      <c r="B7" s="705"/>
      <c r="C7" s="705"/>
      <c r="D7" s="705"/>
      <c r="E7" s="705"/>
    </row>
    <row r="8" spans="1:21" ht="15">
      <c r="A8" s="4" t="s">
        <v>5</v>
      </c>
      <c r="B8" s="710" t="s">
        <v>439</v>
      </c>
      <c r="C8" s="710"/>
      <c r="D8" s="710"/>
      <c r="E8" s="710"/>
    </row>
    <row r="9" spans="1:21" ht="15">
      <c r="A9" s="4" t="s">
        <v>6</v>
      </c>
      <c r="B9" s="710" t="s">
        <v>439</v>
      </c>
      <c r="C9" s="710"/>
      <c r="D9" s="710"/>
      <c r="E9" s="710"/>
    </row>
    <row r="10" spans="1:21" ht="15.75">
      <c r="A10" s="4" t="s">
        <v>7</v>
      </c>
      <c r="B10" s="711">
        <v>1</v>
      </c>
      <c r="C10" s="711"/>
      <c r="D10" s="711"/>
      <c r="E10" s="711"/>
      <c r="H10" s="5"/>
    </row>
    <row r="11" spans="1:21" ht="15.75">
      <c r="A11" s="4" t="s">
        <v>8</v>
      </c>
      <c r="B11" s="706"/>
      <c r="C11" s="706"/>
      <c r="D11" s="706"/>
      <c r="E11" s="684"/>
      <c r="H11" s="5"/>
    </row>
    <row r="12" spans="1:21" ht="15.75">
      <c r="A12" s="4"/>
      <c r="B12" s="708">
        <f>IF(B11="",C37+1,B11)</f>
        <v>45323</v>
      </c>
      <c r="C12" s="708"/>
      <c r="D12" s="708"/>
      <c r="E12" s="695">
        <f>IF(E11=0,B10,E11)</f>
        <v>1</v>
      </c>
    </row>
    <row r="13" spans="1:21" ht="15">
      <c r="A13" s="4" t="s">
        <v>9</v>
      </c>
      <c r="B13" s="7">
        <f>SUM(Jahresarbeitszeit!B8)</f>
        <v>42</v>
      </c>
      <c r="C13" s="4" t="s">
        <v>10</v>
      </c>
      <c r="D13" s="7">
        <f>SUM(B13)/5</f>
        <v>8.4</v>
      </c>
      <c r="E13" s="4" t="s">
        <v>11</v>
      </c>
      <c r="N13" s="7"/>
      <c r="O13" s="4"/>
      <c r="P13" s="7"/>
      <c r="Q13" s="4"/>
    </row>
    <row r="14" spans="1:21" ht="15">
      <c r="A14" s="4"/>
      <c r="B14" s="7"/>
      <c r="C14" s="4"/>
      <c r="D14" s="4"/>
      <c r="E14" s="4"/>
      <c r="N14" s="7"/>
      <c r="O14" s="4"/>
      <c r="P14" s="4"/>
      <c r="Q14" s="4"/>
    </row>
    <row r="15" spans="1:21" ht="15">
      <c r="A15" s="4"/>
      <c r="B15" s="8">
        <v>8.4</v>
      </c>
      <c r="C15" s="4" t="s">
        <v>12</v>
      </c>
      <c r="D15" s="4"/>
      <c r="E15" s="4"/>
      <c r="F15" s="696">
        <f t="shared" ref="F15:F21" si="0">IF(N15="",B15,N15)</f>
        <v>8.4</v>
      </c>
      <c r="G15" s="1">
        <v>2</v>
      </c>
      <c r="H15" s="9">
        <f>SUM(B15)/24</f>
        <v>0.35000000000000003</v>
      </c>
      <c r="I15" s="10">
        <f t="shared" ref="I15:I21" si="1">WEEKDAY(G15)</f>
        <v>2</v>
      </c>
      <c r="N15" s="8"/>
      <c r="O15" s="4" t="s">
        <v>12</v>
      </c>
      <c r="P15" s="4"/>
      <c r="Q15" s="4"/>
      <c r="S15" s="1">
        <v>2</v>
      </c>
      <c r="T15" s="9">
        <f>SUM(N15)/24</f>
        <v>0</v>
      </c>
      <c r="U15" s="10">
        <f t="shared" ref="U15:U21" si="2">WEEKDAY(S15)</f>
        <v>2</v>
      </c>
    </row>
    <row r="16" spans="1:21" ht="15">
      <c r="A16" s="4"/>
      <c r="B16" s="8">
        <v>8.4</v>
      </c>
      <c r="C16" s="4" t="s">
        <v>13</v>
      </c>
      <c r="D16" s="4"/>
      <c r="E16" s="4"/>
      <c r="F16" s="696">
        <f t="shared" si="0"/>
        <v>8.4</v>
      </c>
      <c r="G16" s="1">
        <v>3</v>
      </c>
      <c r="H16" s="9">
        <f t="shared" ref="H16:H21" si="3">SUM(B16)/24</f>
        <v>0.35000000000000003</v>
      </c>
      <c r="I16" s="10">
        <f t="shared" si="1"/>
        <v>3</v>
      </c>
      <c r="N16" s="8"/>
      <c r="O16" s="4" t="s">
        <v>13</v>
      </c>
      <c r="P16" s="4"/>
      <c r="Q16" s="4"/>
      <c r="S16" s="1">
        <v>3</v>
      </c>
      <c r="T16" s="9">
        <f t="shared" ref="T16:T21" si="4">SUM(N16)/24</f>
        <v>0</v>
      </c>
      <c r="U16" s="10">
        <f t="shared" si="2"/>
        <v>3</v>
      </c>
    </row>
    <row r="17" spans="1:21" ht="15">
      <c r="A17" s="4"/>
      <c r="B17" s="8">
        <v>8.4</v>
      </c>
      <c r="C17" s="4" t="s">
        <v>14</v>
      </c>
      <c r="D17" s="4"/>
      <c r="E17" s="4"/>
      <c r="F17" s="696">
        <f t="shared" si="0"/>
        <v>8.4</v>
      </c>
      <c r="G17" s="1">
        <v>4</v>
      </c>
      <c r="H17" s="9">
        <f t="shared" si="3"/>
        <v>0.35000000000000003</v>
      </c>
      <c r="I17" s="10">
        <f t="shared" si="1"/>
        <v>4</v>
      </c>
      <c r="N17" s="8"/>
      <c r="O17" s="4" t="s">
        <v>14</v>
      </c>
      <c r="P17" s="4"/>
      <c r="Q17" s="4"/>
      <c r="S17" s="1">
        <v>4</v>
      </c>
      <c r="T17" s="9">
        <f t="shared" si="4"/>
        <v>0</v>
      </c>
      <c r="U17" s="10">
        <f t="shared" si="2"/>
        <v>4</v>
      </c>
    </row>
    <row r="18" spans="1:21" ht="15">
      <c r="A18" s="4"/>
      <c r="B18" s="8">
        <v>8.4</v>
      </c>
      <c r="C18" s="4" t="s">
        <v>15</v>
      </c>
      <c r="D18" s="4"/>
      <c r="E18" s="4"/>
      <c r="F18" s="696">
        <f t="shared" si="0"/>
        <v>8.4</v>
      </c>
      <c r="G18" s="1">
        <v>5</v>
      </c>
      <c r="H18" s="9">
        <f t="shared" si="3"/>
        <v>0.35000000000000003</v>
      </c>
      <c r="I18" s="10">
        <f t="shared" si="1"/>
        <v>5</v>
      </c>
      <c r="N18" s="8"/>
      <c r="O18" s="4" t="s">
        <v>15</v>
      </c>
      <c r="P18" s="4"/>
      <c r="Q18" s="4"/>
      <c r="S18" s="1">
        <v>5</v>
      </c>
      <c r="T18" s="9">
        <f t="shared" si="4"/>
        <v>0</v>
      </c>
      <c r="U18" s="10">
        <f t="shared" si="2"/>
        <v>5</v>
      </c>
    </row>
    <row r="19" spans="1:21" ht="15">
      <c r="A19" s="4"/>
      <c r="B19" s="8">
        <v>8.4</v>
      </c>
      <c r="C19" s="4" t="s">
        <v>16</v>
      </c>
      <c r="D19" s="4"/>
      <c r="E19" s="4"/>
      <c r="F19" s="696">
        <f t="shared" si="0"/>
        <v>8.4</v>
      </c>
      <c r="G19" s="1">
        <v>6</v>
      </c>
      <c r="H19" s="9">
        <f t="shared" si="3"/>
        <v>0.35000000000000003</v>
      </c>
      <c r="I19" s="10">
        <f t="shared" si="1"/>
        <v>6</v>
      </c>
      <c r="N19" s="8"/>
      <c r="O19" s="4" t="s">
        <v>16</v>
      </c>
      <c r="P19" s="4"/>
      <c r="Q19" s="4"/>
      <c r="S19" s="1">
        <v>6</v>
      </c>
      <c r="T19" s="9">
        <f t="shared" si="4"/>
        <v>0</v>
      </c>
      <c r="U19" s="10">
        <f t="shared" si="2"/>
        <v>6</v>
      </c>
    </row>
    <row r="20" spans="1:21" ht="15">
      <c r="A20" s="4"/>
      <c r="B20" s="8"/>
      <c r="C20" s="4" t="s">
        <v>17</v>
      </c>
      <c r="D20" s="4"/>
      <c r="E20" s="4"/>
      <c r="F20" s="696">
        <f t="shared" si="0"/>
        <v>0</v>
      </c>
      <c r="G20" s="1">
        <v>7</v>
      </c>
      <c r="H20" s="9">
        <f t="shared" si="3"/>
        <v>0</v>
      </c>
      <c r="I20" s="10">
        <f t="shared" si="1"/>
        <v>7</v>
      </c>
      <c r="N20" s="8"/>
      <c r="O20" s="4" t="s">
        <v>17</v>
      </c>
      <c r="P20" s="4"/>
      <c r="Q20" s="4"/>
      <c r="S20" s="1">
        <v>7</v>
      </c>
      <c r="T20" s="9">
        <f t="shared" si="4"/>
        <v>0</v>
      </c>
      <c r="U20" s="10">
        <f t="shared" si="2"/>
        <v>7</v>
      </c>
    </row>
    <row r="21" spans="1:21" ht="15">
      <c r="A21" s="4"/>
      <c r="B21" s="8"/>
      <c r="C21" s="4" t="s">
        <v>18</v>
      </c>
      <c r="D21" s="4"/>
      <c r="E21" s="4"/>
      <c r="F21" s="696">
        <f t="shared" si="0"/>
        <v>0</v>
      </c>
      <c r="G21" s="1">
        <v>1</v>
      </c>
      <c r="H21" s="9">
        <f t="shared" si="3"/>
        <v>0</v>
      </c>
      <c r="I21" s="10">
        <f t="shared" si="1"/>
        <v>1</v>
      </c>
      <c r="N21" s="8"/>
      <c r="O21" s="4" t="s">
        <v>18</v>
      </c>
      <c r="P21" s="4"/>
      <c r="Q21" s="4"/>
      <c r="S21" s="1">
        <v>1</v>
      </c>
      <c r="T21" s="9">
        <f t="shared" si="4"/>
        <v>0</v>
      </c>
      <c r="U21" s="10">
        <f t="shared" si="2"/>
        <v>1</v>
      </c>
    </row>
    <row r="22" spans="1:21" ht="15.75">
      <c r="A22" s="4"/>
      <c r="B22" s="11" t="str">
        <f>IF(SUM(B15:B21)-B23=0," ",SUM(B15:B21)-B23)</f>
        <v xml:space="preserve"> </v>
      </c>
      <c r="C22" s="12" t="str">
        <f>IF(SUM(B22)=0," ","Differenz zu Wochenstunden")</f>
        <v xml:space="preserve"> </v>
      </c>
      <c r="D22" s="12"/>
      <c r="E22" s="12"/>
      <c r="N22" s="11" t="str">
        <f>IF(SUM(F15:F21)-N23=0," ",SUM(F15:F21)-N23)</f>
        <v xml:space="preserve"> </v>
      </c>
      <c r="O22" s="12" t="str">
        <f>IF(SUM(N22)=0," ","Differenz zu Wochenstunden")</f>
        <v xml:space="preserve"> </v>
      </c>
      <c r="P22" s="12"/>
      <c r="Q22" s="12"/>
    </row>
    <row r="23" spans="1:21" ht="15.75">
      <c r="A23" s="4"/>
      <c r="B23" s="13">
        <f>SUM(B13*B10)</f>
        <v>42</v>
      </c>
      <c r="C23" s="13" t="s">
        <v>19</v>
      </c>
      <c r="D23" s="13"/>
      <c r="E23" s="709">
        <f>SUM(B10)</f>
        <v>1</v>
      </c>
      <c r="N23" s="14">
        <f>SUM(B13*E12)</f>
        <v>42</v>
      </c>
      <c r="O23" s="13" t="s">
        <v>19</v>
      </c>
      <c r="P23" s="13"/>
      <c r="Q23" s="709">
        <f>SUM(E12)</f>
        <v>1</v>
      </c>
    </row>
    <row r="24" spans="1:21" ht="15.75">
      <c r="A24" s="4"/>
      <c r="B24" s="13">
        <f>SUM(B23)/5</f>
        <v>8.4</v>
      </c>
      <c r="C24" s="13" t="s">
        <v>20</v>
      </c>
      <c r="D24" s="13"/>
      <c r="E24" s="709"/>
      <c r="N24" s="13">
        <f>SUM(N23)/5</f>
        <v>8.4</v>
      </c>
      <c r="O24" s="13" t="s">
        <v>20</v>
      </c>
      <c r="P24" s="13"/>
      <c r="Q24" s="709"/>
    </row>
    <row r="25" spans="1:21" ht="15.75">
      <c r="A25" s="4"/>
      <c r="B25" s="13"/>
      <c r="C25" s="13"/>
      <c r="D25" s="13"/>
      <c r="E25" s="15"/>
      <c r="N25" s="13"/>
      <c r="O25" s="13"/>
      <c r="P25" s="13"/>
      <c r="Q25" s="15"/>
    </row>
    <row r="26" spans="1:21" ht="15">
      <c r="A26" s="4" t="s">
        <v>21</v>
      </c>
      <c r="B26" s="7">
        <f>SUM(Ferien!A7)</f>
        <v>25</v>
      </c>
      <c r="C26" s="4" t="s">
        <v>22</v>
      </c>
      <c r="D26" s="4"/>
      <c r="E26" s="4"/>
      <c r="G26" s="9">
        <f>SUM(Ferien!A36)</f>
        <v>8.75</v>
      </c>
      <c r="N26" s="4"/>
      <c r="O26" s="4"/>
      <c r="P26" s="4"/>
      <c r="Q26" s="4"/>
    </row>
    <row r="27" spans="1:21" ht="15">
      <c r="A27" s="4" t="s">
        <v>23</v>
      </c>
      <c r="B27" s="8"/>
      <c r="C27" s="4" t="s">
        <v>22</v>
      </c>
      <c r="D27" s="4"/>
      <c r="E27" s="4"/>
      <c r="N27" s="4"/>
      <c r="O27" s="4"/>
      <c r="P27" s="4"/>
      <c r="Q27" s="4"/>
    </row>
    <row r="28" spans="1:21" ht="15">
      <c r="A28" s="4" t="s">
        <v>24</v>
      </c>
      <c r="B28" s="8"/>
      <c r="C28" s="4" t="s">
        <v>22</v>
      </c>
      <c r="D28" s="4"/>
      <c r="E28" s="4"/>
      <c r="N28" s="4"/>
      <c r="O28" s="4"/>
      <c r="P28" s="4"/>
      <c r="Q28" s="4"/>
    </row>
    <row r="29" spans="1:21" ht="15">
      <c r="A29" s="4" t="s">
        <v>25</v>
      </c>
      <c r="B29" s="8"/>
      <c r="C29" s="4" t="s">
        <v>22</v>
      </c>
      <c r="D29" s="4"/>
      <c r="E29" s="4"/>
      <c r="N29" s="4"/>
      <c r="O29" s="4"/>
      <c r="P29" s="4"/>
      <c r="Q29" s="4"/>
    </row>
    <row r="30" spans="1:21" ht="15">
      <c r="A30" s="4" t="s">
        <v>26</v>
      </c>
      <c r="B30" s="8"/>
      <c r="C30" s="4" t="s">
        <v>27</v>
      </c>
      <c r="D30" s="4"/>
      <c r="E30" s="4"/>
      <c r="N30" s="4"/>
      <c r="O30" s="4"/>
      <c r="P30" s="4"/>
      <c r="Q30" s="4"/>
    </row>
    <row r="31" spans="1:21" ht="15.75">
      <c r="A31" s="16" t="s">
        <v>28</v>
      </c>
      <c r="B31" s="17">
        <f>SUM(B32)*24/B24</f>
        <v>25</v>
      </c>
      <c r="C31" s="16" t="s">
        <v>29</v>
      </c>
      <c r="D31" s="4"/>
      <c r="E31" s="4"/>
      <c r="N31" s="4"/>
      <c r="O31" s="16"/>
      <c r="P31" s="4"/>
      <c r="Q31" s="4"/>
    </row>
    <row r="32" spans="1:21" ht="15.75">
      <c r="A32" s="4" t="s">
        <v>30</v>
      </c>
      <c r="B32" s="18">
        <f>SUM(Ferien!A36)</f>
        <v>8.75</v>
      </c>
      <c r="C32" s="4" t="s">
        <v>27</v>
      </c>
      <c r="D32" s="4">
        <f>IF(MONTH(C37)=1,SUM(C41:C46),
IF(MONTH(C37)=2,SUM(C41:C47),
IF(MONTH(C37)=3,SUM(C41:C48),
IF(MONTH(C37)=4,SUM(C41:C49),
IF(MONTH(C37)=5,SUM(C41:C50),
IF(MONTH(C37)=6,SUM(C41:C51),0))))))+
IF(MONTH(C37)=7,SUM(C41:C52),
IF(MONTH(C37)=8,C41,
IF(MONTH(C37)=9,SUM(C41:C42),
IF(MONTH(C37)=10,SUM(C41:C43),
IF(MONTH(C37)=11,SUM(C41:C44),
IF(MONTH(C37)=12,SUM(C41:C45),0))))))</f>
        <v>44.45</v>
      </c>
      <c r="E32" s="4"/>
      <c r="G32" s="19"/>
      <c r="N32" s="4"/>
      <c r="O32" s="4"/>
      <c r="P32" s="4"/>
      <c r="Q32" s="4"/>
    </row>
    <row r="33" spans="1:17" ht="15">
      <c r="A33" s="4"/>
      <c r="B33" s="4"/>
      <c r="C33" s="4"/>
      <c r="D33" s="4"/>
      <c r="E33" s="4"/>
      <c r="N33" s="4"/>
      <c r="O33" s="4"/>
      <c r="P33" s="4"/>
      <c r="Q33" s="4"/>
    </row>
    <row r="34" spans="1:17" ht="15">
      <c r="A34" s="4" t="s">
        <v>31</v>
      </c>
      <c r="B34" s="8"/>
      <c r="C34" s="4" t="s">
        <v>27</v>
      </c>
      <c r="D34" s="4"/>
      <c r="E34" s="4"/>
      <c r="N34" s="4"/>
      <c r="O34" s="4"/>
      <c r="P34" s="4"/>
      <c r="Q34" s="4"/>
    </row>
    <row r="35" spans="1:17" ht="15">
      <c r="N35" s="4"/>
    </row>
    <row r="36" spans="1:17" ht="15">
      <c r="N36" s="4"/>
    </row>
    <row r="37" spans="1:17" ht="15.75">
      <c r="B37" s="20" t="s">
        <v>32</v>
      </c>
      <c r="C37" s="21" t="str">
        <f>IF(B11="","31.01."&amp;YEAR(Zeitbudget!L18+1)*1,SUM(B11)-1)</f>
        <v>31.01.2024</v>
      </c>
      <c r="D37" s="20"/>
      <c r="E37" s="20"/>
      <c r="N37" s="22" t="s">
        <v>33</v>
      </c>
      <c r="O37" s="21">
        <f>IF(B12=0," ",SUM(B12))</f>
        <v>45323</v>
      </c>
      <c r="P37" s="22"/>
      <c r="Q37" s="22"/>
    </row>
    <row r="38" spans="1:17" ht="15">
      <c r="A38" s="3"/>
      <c r="B38" s="23"/>
      <c r="C38" s="23"/>
      <c r="D38" s="23"/>
      <c r="E38" s="24"/>
      <c r="N38" s="23"/>
      <c r="O38" s="23"/>
      <c r="P38" s="23"/>
      <c r="Q38" s="24"/>
    </row>
    <row r="39" spans="1:17" ht="15.75">
      <c r="A39" s="16" t="s">
        <v>34</v>
      </c>
      <c r="B39" s="25" t="s">
        <v>27</v>
      </c>
      <c r="C39" s="25" t="s">
        <v>35</v>
      </c>
      <c r="D39" s="25" t="s">
        <v>36</v>
      </c>
      <c r="E39" s="16" t="s">
        <v>22</v>
      </c>
      <c r="N39" s="25" t="s">
        <v>27</v>
      </c>
      <c r="O39" s="25" t="s">
        <v>35</v>
      </c>
      <c r="P39" s="25" t="s">
        <v>36</v>
      </c>
      <c r="Q39" s="16" t="s">
        <v>22</v>
      </c>
    </row>
    <row r="40" spans="1:17" ht="15.75">
      <c r="A40" s="4"/>
      <c r="B40" s="26">
        <v>1</v>
      </c>
      <c r="C40" s="26" t="str">
        <f>IF(B10=100%,"",SUM(B10))</f>
        <v/>
      </c>
      <c r="D40" s="6"/>
      <c r="E40" s="4"/>
      <c r="N40" s="26">
        <v>1</v>
      </c>
      <c r="O40" s="26" t="str">
        <f>IF(E12=100%,"",SUM(E12))</f>
        <v/>
      </c>
      <c r="P40" s="6"/>
      <c r="Q40" s="4"/>
    </row>
    <row r="41" spans="1:17" ht="15">
      <c r="A41" s="4" t="s">
        <v>37</v>
      </c>
      <c r="B41" s="27">
        <f>SUM(Jahresarbeitszeit!$G74)/24</f>
        <v>7.7</v>
      </c>
      <c r="C41" s="28">
        <f t="shared" ref="C41:C52" si="5">SUM(B41*$B$10)</f>
        <v>7.7</v>
      </c>
      <c r="D41" s="29">
        <f>SUM(Zeitbudget!L14)</f>
        <v>44927</v>
      </c>
      <c r="E41" s="30">
        <f>SUM(Jahresarbeitszeit!$C74)</f>
        <v>23</v>
      </c>
      <c r="G41" s="674">
        <f>SUM((B41+I41)*$B$10)</f>
        <v>8.0500000000000007</v>
      </c>
      <c r="H41" s="674">
        <f>IF(Stammdaten!$E$11&lt;&gt;0,SUM((B41+I41)*$E$11),SUM(G41))</f>
        <v>8.0500000000000007</v>
      </c>
      <c r="I41" s="674">
        <f>SUM(Jahresarbeitszeit!D74/24)*-1</f>
        <v>0.35000000000000003</v>
      </c>
      <c r="J41" s="675">
        <f>SUM(Jahresarbeitszeit!D74)*-1</f>
        <v>8.4</v>
      </c>
      <c r="N41" s="27">
        <f>SUM(Jahresarbeitszeit!$G74)/24</f>
        <v>7.7</v>
      </c>
      <c r="O41" s="28">
        <f t="shared" ref="O41:O52" si="6">SUM(N41*$E$12)</f>
        <v>7.7</v>
      </c>
      <c r="P41" s="29">
        <f>SUM(Zeitbudget!L14)</f>
        <v>44927</v>
      </c>
      <c r="Q41" s="30">
        <f>SUM(Jahresarbeitszeit!$C74)</f>
        <v>23</v>
      </c>
    </row>
    <row r="42" spans="1:17" ht="15">
      <c r="A42" s="4" t="s">
        <v>38</v>
      </c>
      <c r="B42" s="27">
        <f>SUM(Jahresarbeitszeit!$G75)/24</f>
        <v>7.3500000000000005</v>
      </c>
      <c r="C42" s="28">
        <f t="shared" si="5"/>
        <v>7.3500000000000005</v>
      </c>
      <c r="D42" s="6"/>
      <c r="E42" s="30">
        <f>SUM(Jahresarbeitszeit!$C75)</f>
        <v>21</v>
      </c>
      <c r="G42" s="674">
        <f t="shared" ref="G42:G52" si="7">SUM((B42+I42)*$B$10)</f>
        <v>7.3500000000000005</v>
      </c>
      <c r="H42" s="674">
        <f>IF(Stammdaten!$E$11&lt;&gt;0,SUM((B42+I42)*$E$11),SUM(G42))</f>
        <v>7.3500000000000005</v>
      </c>
      <c r="I42" s="674">
        <f>SUM(Jahresarbeitszeit!D75/24)*-1</f>
        <v>0</v>
      </c>
      <c r="J42" s="675">
        <f>SUM(Jahresarbeitszeit!D75)*-1</f>
        <v>0</v>
      </c>
      <c r="N42" s="27">
        <f>SUM(Jahresarbeitszeit!$G75)/24</f>
        <v>7.3500000000000005</v>
      </c>
      <c r="O42" s="28">
        <f t="shared" si="6"/>
        <v>7.3500000000000005</v>
      </c>
      <c r="P42" s="6"/>
      <c r="Q42" s="30">
        <f>SUM(Jahresarbeitszeit!$C75)</f>
        <v>21</v>
      </c>
    </row>
    <row r="43" spans="1:17" ht="15">
      <c r="A43" s="4" t="s">
        <v>39</v>
      </c>
      <c r="B43" s="27">
        <f>SUM(Jahresarbeitszeit!$G76)/24</f>
        <v>7.7</v>
      </c>
      <c r="C43" s="28">
        <f t="shared" si="5"/>
        <v>7.7</v>
      </c>
      <c r="D43" s="6"/>
      <c r="E43" s="30">
        <f>SUM(Jahresarbeitszeit!$C76)</f>
        <v>22</v>
      </c>
      <c r="G43" s="674">
        <f t="shared" si="7"/>
        <v>7.7</v>
      </c>
      <c r="H43" s="674">
        <f>IF(Stammdaten!$E$11&lt;&gt;0,SUM((B43+I43)*$E$11),SUM(G43))</f>
        <v>7.7</v>
      </c>
      <c r="I43" s="674">
        <f>SUM(Jahresarbeitszeit!D76/24)*-1</f>
        <v>0</v>
      </c>
      <c r="J43" s="675">
        <f>SUM(Jahresarbeitszeit!D76)*-1</f>
        <v>0</v>
      </c>
      <c r="N43" s="27">
        <f>SUM(Jahresarbeitszeit!$G76)/24</f>
        <v>7.7</v>
      </c>
      <c r="O43" s="28">
        <f t="shared" si="6"/>
        <v>7.7</v>
      </c>
      <c r="P43" s="6"/>
      <c r="Q43" s="30">
        <f>SUM(Jahresarbeitszeit!$C76)</f>
        <v>22</v>
      </c>
    </row>
    <row r="44" spans="1:17" ht="15">
      <c r="A44" s="4" t="s">
        <v>40</v>
      </c>
      <c r="B44" s="27">
        <f>SUM(Jahresarbeitszeit!$G77)/24</f>
        <v>7.7</v>
      </c>
      <c r="C44" s="28">
        <f t="shared" si="5"/>
        <v>7.7</v>
      </c>
      <c r="D44" s="6"/>
      <c r="E44" s="30">
        <f>SUM(Jahresarbeitszeit!$C77)</f>
        <v>22</v>
      </c>
      <c r="G44" s="674">
        <f t="shared" si="7"/>
        <v>7.7</v>
      </c>
      <c r="H44" s="674">
        <f>IF(Stammdaten!$E$11&lt;&gt;0,SUM((B44+I44)*$E$11),SUM(G44))</f>
        <v>7.7</v>
      </c>
      <c r="I44" s="674">
        <f>SUM(Jahresarbeitszeit!D77/24)*-1</f>
        <v>0</v>
      </c>
      <c r="J44" s="675">
        <f>SUM(Jahresarbeitszeit!D77)*-1</f>
        <v>0</v>
      </c>
      <c r="N44" s="27">
        <f>SUM(Jahresarbeitszeit!$G77)/24</f>
        <v>7.7</v>
      </c>
      <c r="O44" s="28">
        <f t="shared" si="6"/>
        <v>7.7</v>
      </c>
      <c r="P44" s="6"/>
      <c r="Q44" s="30">
        <f>SUM(Jahresarbeitszeit!$C77)</f>
        <v>22</v>
      </c>
    </row>
    <row r="45" spans="1:17" ht="15">
      <c r="A45" s="4" t="s">
        <v>41</v>
      </c>
      <c r="B45" s="27">
        <f>SUM(Jahresarbeitszeit!$G78)/24</f>
        <v>6.6499999999999995</v>
      </c>
      <c r="C45" s="28">
        <f t="shared" si="5"/>
        <v>6.6499999999999995</v>
      </c>
      <c r="D45" s="6"/>
      <c r="E45" s="30">
        <f>SUM(Jahresarbeitszeit!$C78)</f>
        <v>21</v>
      </c>
      <c r="G45" s="674">
        <f t="shared" si="7"/>
        <v>7.35</v>
      </c>
      <c r="H45" s="674">
        <f>IF(Stammdaten!$E$11&lt;&gt;0,SUM((B45+I45)*$E$11),SUM(G45))</f>
        <v>7.35</v>
      </c>
      <c r="I45" s="674">
        <f>SUM(Jahresarbeitszeit!D78/24)*-1</f>
        <v>0.70000000000000007</v>
      </c>
      <c r="J45" s="675">
        <f>SUM(Jahresarbeitszeit!D78)*-1</f>
        <v>16.8</v>
      </c>
      <c r="N45" s="27">
        <f>SUM(Jahresarbeitszeit!$G78)/24</f>
        <v>6.6499999999999995</v>
      </c>
      <c r="O45" s="28">
        <f t="shared" si="6"/>
        <v>6.6499999999999995</v>
      </c>
      <c r="P45" s="6"/>
      <c r="Q45" s="30">
        <f>SUM(Jahresarbeitszeit!$C78)</f>
        <v>21</v>
      </c>
    </row>
    <row r="46" spans="1:17" ht="15">
      <c r="A46" s="4" t="s">
        <v>42</v>
      </c>
      <c r="B46" s="27">
        <f>SUM(Jahresarbeitszeit!$G67)/24</f>
        <v>7.3500000000000005</v>
      </c>
      <c r="C46" s="28">
        <f t="shared" si="5"/>
        <v>7.3500000000000005</v>
      </c>
      <c r="D46" s="29">
        <f>SUM(Zeitbudget!L18)</f>
        <v>45292</v>
      </c>
      <c r="E46" s="30">
        <f>SUM(Jahresarbeitszeit!$C67)</f>
        <v>23</v>
      </c>
      <c r="G46" s="674">
        <f t="shared" si="7"/>
        <v>8.0500000000000007</v>
      </c>
      <c r="H46" s="674">
        <f>IF(Stammdaten!$E$11&lt;&gt;0,SUM((B46+I46)*$E$11),SUM(G46))</f>
        <v>8.0500000000000007</v>
      </c>
      <c r="I46" s="674">
        <f>SUM(Jahresarbeitszeit!D67/24)*-1</f>
        <v>0.70000000000000007</v>
      </c>
      <c r="J46" s="675">
        <f>SUM(Jahresarbeitszeit!D67)*-1</f>
        <v>16.8</v>
      </c>
      <c r="N46" s="27">
        <f>SUM(Jahresarbeitszeit!$G67)/24</f>
        <v>7.3500000000000005</v>
      </c>
      <c r="O46" s="28">
        <f t="shared" si="6"/>
        <v>7.3500000000000005</v>
      </c>
      <c r="P46" s="29">
        <f>SUM(Zeitbudget!L18)</f>
        <v>45292</v>
      </c>
      <c r="Q46" s="30">
        <f>SUM(Jahresarbeitszeit!$C67)</f>
        <v>23</v>
      </c>
    </row>
    <row r="47" spans="1:17" ht="15">
      <c r="A47" s="4" t="s">
        <v>43</v>
      </c>
      <c r="B47" s="27">
        <f>SUM(Jahresarbeitszeit!$G68)/24</f>
        <v>7.3500000000000005</v>
      </c>
      <c r="C47" s="28">
        <f t="shared" si="5"/>
        <v>7.3500000000000005</v>
      </c>
      <c r="D47" s="4"/>
      <c r="E47" s="30">
        <f>SUM(Jahresarbeitszeit!$C68)</f>
        <v>21</v>
      </c>
      <c r="G47" s="674">
        <f t="shared" si="7"/>
        <v>7.3500000000000005</v>
      </c>
      <c r="H47" s="674">
        <f>IF(Stammdaten!$E$11&lt;&gt;0,SUM((B47+I47)*$E$11),SUM(G47))</f>
        <v>7.3500000000000005</v>
      </c>
      <c r="I47" s="674">
        <f>SUM(Jahresarbeitszeit!D68/24)*-1</f>
        <v>0</v>
      </c>
      <c r="J47" s="675">
        <f>SUM(Jahresarbeitszeit!D68)*-1</f>
        <v>0</v>
      </c>
      <c r="N47" s="27">
        <f>SUM(Jahresarbeitszeit!$G68)/24</f>
        <v>7.3500000000000005</v>
      </c>
      <c r="O47" s="28">
        <f t="shared" si="6"/>
        <v>7.3500000000000005</v>
      </c>
      <c r="P47" s="4"/>
      <c r="Q47" s="30">
        <f>SUM(Jahresarbeitszeit!$C68)</f>
        <v>21</v>
      </c>
    </row>
    <row r="48" spans="1:17" ht="15">
      <c r="A48" s="4" t="s">
        <v>44</v>
      </c>
      <c r="B48" s="27">
        <f>SUM(Jahresarbeitszeit!$G69)/24</f>
        <v>6.916666666666667</v>
      </c>
      <c r="C48" s="28">
        <f t="shared" si="5"/>
        <v>6.916666666666667</v>
      </c>
      <c r="D48" s="4"/>
      <c r="E48" s="30">
        <f>SUM(Jahresarbeitszeit!$C69)</f>
        <v>21</v>
      </c>
      <c r="G48" s="674">
        <f t="shared" si="7"/>
        <v>7.3500000000000005</v>
      </c>
      <c r="H48" s="674">
        <f>IF(Stammdaten!$E$11&lt;&gt;0,SUM((B48+I48)*$E$11),SUM(G48))</f>
        <v>7.3500000000000005</v>
      </c>
      <c r="I48" s="674">
        <f>SUM(Jahresarbeitszeit!D69/24)*-1</f>
        <v>0.43333333333333335</v>
      </c>
      <c r="J48" s="675">
        <f>SUM(Jahresarbeitszeit!D69)*-1</f>
        <v>10.4</v>
      </c>
      <c r="N48" s="27">
        <f>SUM(Jahresarbeitszeit!$G69)/24</f>
        <v>6.916666666666667</v>
      </c>
      <c r="O48" s="28">
        <f t="shared" si="6"/>
        <v>6.916666666666667</v>
      </c>
      <c r="P48" s="4"/>
      <c r="Q48" s="30">
        <f>SUM(Jahresarbeitszeit!$C69)</f>
        <v>21</v>
      </c>
    </row>
    <row r="49" spans="1:17" ht="15">
      <c r="A49" s="4" t="s">
        <v>45</v>
      </c>
      <c r="B49" s="27">
        <f>SUM(Jahresarbeitszeit!$G70)/24</f>
        <v>7.3500000000000005</v>
      </c>
      <c r="C49" s="28">
        <f t="shared" si="5"/>
        <v>7.3500000000000005</v>
      </c>
      <c r="D49" s="4"/>
      <c r="E49" s="30">
        <f>SUM(Jahresarbeitszeit!$C70)</f>
        <v>22</v>
      </c>
      <c r="G49" s="674">
        <f t="shared" si="7"/>
        <v>7.7</v>
      </c>
      <c r="H49" s="674">
        <f>IF(Stammdaten!$E$11&lt;&gt;0,SUM((B49+I49)*$E$11),SUM(G49))</f>
        <v>7.7</v>
      </c>
      <c r="I49" s="674">
        <f>SUM(Jahresarbeitszeit!D70/24)*-1</f>
        <v>0.35000000000000003</v>
      </c>
      <c r="J49" s="675">
        <f>SUM(Jahresarbeitszeit!D70)*-1</f>
        <v>8.4</v>
      </c>
      <c r="N49" s="27">
        <f>SUM(Jahresarbeitszeit!$G70)/24</f>
        <v>7.3500000000000005</v>
      </c>
      <c r="O49" s="28">
        <f t="shared" si="6"/>
        <v>7.3500000000000005</v>
      </c>
      <c r="P49" s="4"/>
      <c r="Q49" s="30">
        <f>SUM(Jahresarbeitszeit!$C70)</f>
        <v>22</v>
      </c>
    </row>
    <row r="50" spans="1:17" ht="15">
      <c r="A50" s="4" t="s">
        <v>46</v>
      </c>
      <c r="B50" s="27">
        <f>SUM(Jahresarbeitszeit!$G71)/24</f>
        <v>6.5666666666666673</v>
      </c>
      <c r="C50" s="28">
        <f t="shared" si="5"/>
        <v>6.5666666666666673</v>
      </c>
      <c r="D50" s="4"/>
      <c r="E50" s="30">
        <f>SUM(Jahresarbeitszeit!$C71)</f>
        <v>22</v>
      </c>
      <c r="G50" s="674">
        <f t="shared" si="7"/>
        <v>7.7000000000000011</v>
      </c>
      <c r="H50" s="674">
        <f>IF(Stammdaten!$E$11&lt;&gt;0,SUM((B50+I50)*$E$11),SUM(G50))</f>
        <v>7.7000000000000011</v>
      </c>
      <c r="I50" s="674">
        <f>SUM(Jahresarbeitszeit!D71/24)*-1</f>
        <v>1.1333333333333335</v>
      </c>
      <c r="J50" s="675">
        <f>SUM(Jahresarbeitszeit!D71)*-1</f>
        <v>27.200000000000003</v>
      </c>
      <c r="N50" s="27">
        <f>SUM(Jahresarbeitszeit!$G71)/24</f>
        <v>6.5666666666666673</v>
      </c>
      <c r="O50" s="28">
        <f t="shared" si="6"/>
        <v>6.5666666666666673</v>
      </c>
      <c r="P50" s="4"/>
      <c r="Q50" s="30">
        <f>SUM(Jahresarbeitszeit!$C71)</f>
        <v>22</v>
      </c>
    </row>
    <row r="51" spans="1:17" ht="15">
      <c r="A51" s="4" t="s">
        <v>47</v>
      </c>
      <c r="B51" s="27">
        <f>SUM(Jahresarbeitszeit!$G72)/24</f>
        <v>7.3500000000000005</v>
      </c>
      <c r="C51" s="28">
        <f t="shared" si="5"/>
        <v>7.3500000000000005</v>
      </c>
      <c r="D51" s="4"/>
      <c r="E51" s="30">
        <f>SUM(Jahresarbeitszeit!$C72)</f>
        <v>21</v>
      </c>
      <c r="G51" s="674">
        <f t="shared" si="7"/>
        <v>7.3500000000000005</v>
      </c>
      <c r="H51" s="674">
        <f>IF(Stammdaten!$E$11&lt;&gt;0,SUM((B51+I51)*$E$11),SUM(G51))</f>
        <v>7.3500000000000005</v>
      </c>
      <c r="I51" s="674">
        <f>SUM(Jahresarbeitszeit!D72/24)*-1</f>
        <v>0</v>
      </c>
      <c r="J51" s="675">
        <f>SUM(Jahresarbeitszeit!D72)*-1</f>
        <v>0</v>
      </c>
      <c r="N51" s="27">
        <f>SUM(Jahresarbeitszeit!$G72)/24</f>
        <v>7.3500000000000005</v>
      </c>
      <c r="O51" s="28">
        <f t="shared" si="6"/>
        <v>7.3500000000000005</v>
      </c>
      <c r="P51" s="4"/>
      <c r="Q51" s="30">
        <f>SUM(Jahresarbeitszeit!$C72)</f>
        <v>21</v>
      </c>
    </row>
    <row r="52" spans="1:17" ht="15">
      <c r="A52" s="4" t="s">
        <v>48</v>
      </c>
      <c r="B52" s="27">
        <f>SUM(Jahresarbeitszeit!$G73)/24</f>
        <v>7.3500000000000005</v>
      </c>
      <c r="C52" s="28">
        <f t="shared" si="5"/>
        <v>7.3500000000000005</v>
      </c>
      <c r="D52" s="4"/>
      <c r="E52" s="30">
        <f>SUM(Jahresarbeitszeit!$C73)</f>
        <v>21</v>
      </c>
      <c r="G52" s="674">
        <f t="shared" si="7"/>
        <v>7.3500000000000005</v>
      </c>
      <c r="H52" s="674">
        <f>IF(Stammdaten!$E$11&lt;&gt;0,SUM((B52+I52)*$E$11),SUM(G52))</f>
        <v>7.3500000000000005</v>
      </c>
      <c r="I52" s="674">
        <f>SUM(Jahresarbeitszeit!D73/24)*-1</f>
        <v>0</v>
      </c>
      <c r="J52" s="675">
        <f>SUM(Jahresarbeitszeit!D73)*-1</f>
        <v>0</v>
      </c>
      <c r="N52" s="27">
        <f>SUM(Jahresarbeitszeit!$G73)/24</f>
        <v>7.3500000000000005</v>
      </c>
      <c r="O52" s="28">
        <f t="shared" si="6"/>
        <v>7.3500000000000005</v>
      </c>
      <c r="P52" s="4"/>
      <c r="Q52" s="30">
        <f>SUM(Jahresarbeitszeit!$C73)</f>
        <v>21</v>
      </c>
    </row>
    <row r="53" spans="1:17" ht="15.75">
      <c r="A53" s="3"/>
      <c r="B53" s="23"/>
      <c r="C53" s="28"/>
      <c r="D53" s="23"/>
      <c r="E53" s="23"/>
      <c r="G53" s="9"/>
      <c r="H53" s="9"/>
      <c r="I53" s="27"/>
      <c r="N53" s="23"/>
      <c r="O53" s="28"/>
      <c r="P53" s="23"/>
      <c r="Q53" s="23"/>
    </row>
    <row r="54" spans="1:17" ht="15.75">
      <c r="A54" s="16" t="s">
        <v>49</v>
      </c>
      <c r="B54" s="31">
        <f>SUM(B41:B52)</f>
        <v>87.333333333333314</v>
      </c>
      <c r="C54" s="678">
        <f>SUM(C41:C52)</f>
        <v>87.333333333333314</v>
      </c>
      <c r="D54" s="660" t="str">
        <f>Zeitbudget!I2</f>
        <v>2023/24</v>
      </c>
      <c r="E54" s="13">
        <f>SUM(E41:E52)</f>
        <v>260</v>
      </c>
      <c r="G54" s="9">
        <f>SUM(G41:G52)</f>
        <v>91</v>
      </c>
      <c r="H54" s="9">
        <f>SUM(H41:H52)</f>
        <v>91</v>
      </c>
      <c r="I54" s="9">
        <f>SUM(I41:I52)</f>
        <v>3.666666666666667</v>
      </c>
      <c r="J54" s="1">
        <f>SUM(J41:J52)</f>
        <v>88</v>
      </c>
      <c r="N54" s="31">
        <f>SUM(N41:N52)</f>
        <v>87.333333333333314</v>
      </c>
      <c r="O54" s="678">
        <f>SUM(O41:O52)</f>
        <v>87.333333333333314</v>
      </c>
      <c r="P54" s="660" t="str">
        <f>Zeitbudget!I2</f>
        <v>2023/24</v>
      </c>
      <c r="Q54" s="13">
        <f>SUM(Q41:Q52)</f>
        <v>260</v>
      </c>
    </row>
    <row r="55" spans="1:17" ht="15">
      <c r="B55" s="23"/>
      <c r="C55" s="23"/>
      <c r="D55" s="23"/>
      <c r="E55" s="24"/>
    </row>
    <row r="56" spans="1:17" s="1" customFormat="1" ht="15.75">
      <c r="B56" s="685"/>
      <c r="C56" s="678">
        <f>IF(MONTH(C37)=1,SUM(C41:C46),
IF(MONTH(C37)=2,SUM(C41:C47),
IF(MONTH(C37)=3,SUM(C41:C48),
IF(MONTH(C37)=4,SUM(C41:C49),
IF(MONTH(C37)=5,SUM(C41:C50),
IF(MONTH(C37)=6,SUM(C41:C51),0))))))+
IF(MONTH(C37)=7,SUM(C41:C52),
IF(MONTH(C37)=8,C41,
IF(MONTH(C37)=9,SUM(C41:C42),
IF(MONTH(C37)=10,SUM(C41:C43),
IF(MONTH(C37)=11,SUM(C41:C44),
IF(MONTH(C37)=12,SUM(C41:C45),0))))))</f>
        <v>44.45</v>
      </c>
      <c r="D56" s="685"/>
      <c r="E56" s="686"/>
      <c r="O56" s="678">
        <f>IF(MONTH(C37)=6,SUM(O52),
IF(MONTH(C37)=5,SUM(O51:O52),
IF(MONTH(C37)=4,SUM(O50:O52),
IF(MONTH(C37)=3,SUM(O49:O52),
IF(MONTH(C37)=2,SUM(O48:O52),0)))))+
IF(MONTH(C37)=1,SUM(O47:O52),
IF(MONTH(C37)=12,SUM(O46:O52),
IF(MONTH(C37)=11,SUM(O45:O52),
IF(MONTH(C37)=10,SUM(O44:O52),
IF(MONTH(C37)=9,SUM(O43:O52),
IF(MONTH(C37)=8,SUM(O42:O52),0))))))</f>
        <v>42.883333333333333</v>
      </c>
    </row>
    <row r="57" spans="1:17" s="1" customFormat="1" ht="15">
      <c r="A57" s="648"/>
      <c r="B57" s="687"/>
      <c r="C57" s="648"/>
      <c r="D57" s="687"/>
      <c r="E57" s="647"/>
      <c r="F57" s="648"/>
      <c r="G57" s="648"/>
      <c r="H57" s="648"/>
      <c r="I57" s="688">
        <f>IF(MONTH(C37)=8,I41*B10,
IF(MONTH(C37)=9,SUM(I41:I42)*B10,
IF(MONTH(C37)=10,SUM(I41:I43)*B10,
IF(MONTH(C37)=11,SUM(I41:I44)*B10,
IF(MONTH(C37)=12,SUM(I41:I45)*B10,
IF(MONTH(C37)=1,SUM(I41:I46)*B10,0))))))+
IF(MONTH(C37)=2,SUM(I41:I47)*B10,
IF(MONTH(C37)=3,SUM(I41:I48)*B10,
IF(MONTH(C37)=4,SUM(I41:I49)*B10,
IF(MONTH(C37)=5,SUM(I41:I50)*B10,
IF(MONTH(C37)=6,SUM(I41:I51)*B10,
IF(MONTH(C37)=7,SUM(I41:I52)*B10,0))))))</f>
        <v>1.75</v>
      </c>
      <c r="J57" s="688"/>
      <c r="K57" s="688"/>
      <c r="L57" s="648"/>
      <c r="M57" s="648"/>
      <c r="N57" s="648"/>
      <c r="O57" s="648"/>
      <c r="P57" s="648"/>
      <c r="Q57" s="648"/>
    </row>
    <row r="58" spans="1:17" s="1" customFormat="1" ht="15">
      <c r="A58" s="648"/>
      <c r="B58" s="687"/>
      <c r="C58" s="648"/>
      <c r="D58" s="687"/>
      <c r="E58" s="647"/>
      <c r="F58" s="648"/>
      <c r="G58" s="648"/>
      <c r="H58" s="648"/>
      <c r="I58" s="688">
        <f>IF(MONTH(C37)=6,SUM(I52)*E11,
IF(MONTH(C37)=5,SUM(I51:I52)*E11,
IF(MONTH(C37)=4,SUM(I50:I52)*E11,
IF(MONTH(C37)=3,SUM(I49:I52)*E11,
IF(MONTH(C37)=2,SUM(I48:I52)*E11,0)))))+
IF(MONTH(C37)=1,SUM(I47:I52)*E11,
IF(MONTH(C37)=12,SUM(I46:I52)*E11,
IF(MONTH(C37)=11,SUM(I45:I52)*E11,
IF(MONTH(C37)=10,SUM(I44:I52)*E11,
IF(MONTH(C37)=9,SUM(I43:I52)*E11,
IF(MONTH(C37)=8,SUM(I42:I52)*E11,0))))))</f>
        <v>0</v>
      </c>
      <c r="J58" s="688"/>
      <c r="K58" s="688"/>
      <c r="L58" s="648"/>
      <c r="M58" s="648"/>
      <c r="N58" s="648"/>
      <c r="O58" s="648"/>
      <c r="P58" s="648"/>
      <c r="Q58" s="648"/>
    </row>
    <row r="59" spans="1:17" s="1" customFormat="1" ht="15.75">
      <c r="A59" s="648"/>
      <c r="B59" s="687"/>
      <c r="C59" s="689"/>
      <c r="D59" s="687"/>
      <c r="E59" s="647"/>
      <c r="F59" s="648"/>
      <c r="G59" s="648"/>
      <c r="H59" s="648"/>
      <c r="I59" s="688"/>
      <c r="J59" s="648"/>
      <c r="K59" s="648"/>
      <c r="L59" s="648"/>
      <c r="M59" s="648"/>
      <c r="N59" s="648"/>
      <c r="O59" s="648"/>
      <c r="P59" s="648"/>
      <c r="Q59" s="648"/>
    </row>
    <row r="60" spans="1:17" s="1" customFormat="1" ht="15.75">
      <c r="A60" s="690"/>
      <c r="B60" s="687"/>
      <c r="C60" s="689">
        <f>SUM(C56+O56+I60)</f>
        <v>89.083333333333343</v>
      </c>
      <c r="D60" s="687"/>
      <c r="E60" s="647"/>
      <c r="F60" s="648"/>
      <c r="G60" s="648"/>
      <c r="H60" s="648"/>
      <c r="I60" s="688">
        <f>SUM(I57:I58)</f>
        <v>1.75</v>
      </c>
      <c r="J60" s="648"/>
      <c r="K60" s="648"/>
      <c r="L60" s="648"/>
      <c r="M60" s="648"/>
      <c r="N60" s="648"/>
      <c r="O60" s="648"/>
      <c r="P60" s="648"/>
      <c r="Q60" s="648"/>
    </row>
    <row r="61" spans="1:17" s="1" customFormat="1" ht="15">
      <c r="A61" s="690"/>
      <c r="B61" s="687"/>
      <c r="C61" s="687"/>
      <c r="D61" s="687"/>
      <c r="E61" s="691">
        <f>SUM(B10)</f>
        <v>1</v>
      </c>
      <c r="F61" s="707">
        <f>SUM(B11)</f>
        <v>0</v>
      </c>
      <c r="G61" s="707"/>
      <c r="H61" s="692">
        <f>IF(Stammdaten!B11&lt;&gt;0,(MONTH(0&amp;F61)),1)</f>
        <v>1</v>
      </c>
      <c r="I61" s="692">
        <f>IF(Stammdaten!E11&lt;&gt;0,SUM(J61:M61),1)</f>
        <v>1</v>
      </c>
      <c r="J61" s="692" t="str">
        <f>IF(H61=12,5,IF(H61=11,4,IF(H61=10,3,IF(H61=9,2,IF(H61=8,1,IF(H61=7,12," "))))))</f>
        <v xml:space="preserve"> </v>
      </c>
      <c r="K61" s="648">
        <f>IF(H61=6,11,IF(H61=5,10,IF(H61=4,9,IF(H61=3,8,IF(H61=2,7,IF(H61=1,6," "))))))</f>
        <v>6</v>
      </c>
      <c r="L61" s="648"/>
      <c r="M61" s="648"/>
      <c r="N61" s="648"/>
      <c r="O61" s="648"/>
      <c r="P61" s="648"/>
      <c r="Q61" s="648"/>
    </row>
    <row r="62" spans="1:17" s="1" customFormat="1" ht="15">
      <c r="A62" s="690"/>
      <c r="B62" s="687"/>
      <c r="C62" s="687"/>
      <c r="D62" s="687"/>
      <c r="E62" s="691"/>
      <c r="F62" s="693" t="s">
        <v>32</v>
      </c>
      <c r="G62" s="693" t="s">
        <v>437</v>
      </c>
      <c r="H62" s="648"/>
      <c r="I62" s="648"/>
      <c r="J62" s="648"/>
      <c r="K62" s="648"/>
      <c r="L62" s="648"/>
      <c r="M62" s="648"/>
      <c r="N62" s="648"/>
      <c r="O62" s="648"/>
      <c r="P62" s="648"/>
      <c r="Q62" s="648"/>
    </row>
    <row r="63" spans="1:17" s="1" customFormat="1" ht="15">
      <c r="A63" s="690"/>
      <c r="B63" s="687"/>
      <c r="C63" s="694"/>
      <c r="D63" s="687"/>
      <c r="E63" s="691">
        <f>SUM(E11)</f>
        <v>0</v>
      </c>
      <c r="F63" s="688">
        <f>SUM(G41)</f>
        <v>8.0500000000000007</v>
      </c>
      <c r="G63" s="688">
        <f>SUM(H41)</f>
        <v>8.0500000000000007</v>
      </c>
      <c r="H63" s="648" t="s">
        <v>37</v>
      </c>
      <c r="I63" s="688">
        <f>IF(Stammdaten!$I$61&gt;K63,SUM(F63),SUM(G63))</f>
        <v>8.0500000000000007</v>
      </c>
      <c r="J63" s="688"/>
      <c r="K63" s="648">
        <v>1</v>
      </c>
      <c r="L63" s="648" t="s">
        <v>37</v>
      </c>
      <c r="M63" s="648"/>
      <c r="N63" s="648"/>
      <c r="O63" s="648"/>
      <c r="P63" s="648"/>
      <c r="Q63" s="648"/>
    </row>
    <row r="64" spans="1:17" s="1" customFormat="1" ht="15">
      <c r="A64" s="690"/>
      <c r="B64" s="687"/>
      <c r="C64" s="687"/>
      <c r="D64" s="687"/>
      <c r="E64" s="647"/>
      <c r="F64" s="688">
        <f t="shared" ref="F64:G74" si="8">SUM(G42)</f>
        <v>7.3500000000000005</v>
      </c>
      <c r="G64" s="688">
        <f t="shared" si="8"/>
        <v>7.3500000000000005</v>
      </c>
      <c r="H64" s="648" t="s">
        <v>38</v>
      </c>
      <c r="I64" s="688">
        <f>IF(Stammdaten!$I$61&gt;K64,SUM(F64),SUM(G64))</f>
        <v>7.3500000000000005</v>
      </c>
      <c r="J64" s="688"/>
      <c r="K64" s="648">
        <v>2</v>
      </c>
      <c r="L64" s="648" t="s">
        <v>38</v>
      </c>
      <c r="M64" s="648"/>
      <c r="N64" s="648"/>
      <c r="O64" s="648"/>
      <c r="P64" s="648"/>
      <c r="Q64" s="648"/>
    </row>
    <row r="65" spans="1:17" s="1" customFormat="1" ht="15">
      <c r="A65" s="690"/>
      <c r="B65" s="687"/>
      <c r="C65" s="687"/>
      <c r="D65" s="687"/>
      <c r="E65" s="647"/>
      <c r="F65" s="688">
        <f t="shared" si="8"/>
        <v>7.7</v>
      </c>
      <c r="G65" s="688">
        <f t="shared" si="8"/>
        <v>7.7</v>
      </c>
      <c r="H65" s="648" t="s">
        <v>39</v>
      </c>
      <c r="I65" s="688">
        <f>IF(Stammdaten!$I$61&gt;K65,SUM(F65),SUM(G65))</f>
        <v>7.7</v>
      </c>
      <c r="J65" s="688"/>
      <c r="K65" s="648">
        <v>3</v>
      </c>
      <c r="L65" s="648" t="s">
        <v>39</v>
      </c>
      <c r="M65" s="648"/>
      <c r="N65" s="648"/>
      <c r="O65" s="648"/>
      <c r="P65" s="648"/>
      <c r="Q65" s="648"/>
    </row>
    <row r="66" spans="1:17" s="1" customFormat="1" ht="15">
      <c r="A66" s="690"/>
      <c r="B66" s="687"/>
      <c r="C66" s="687"/>
      <c r="D66" s="687"/>
      <c r="E66" s="647"/>
      <c r="F66" s="688">
        <f t="shared" si="8"/>
        <v>7.7</v>
      </c>
      <c r="G66" s="688">
        <f t="shared" si="8"/>
        <v>7.7</v>
      </c>
      <c r="H66" s="648" t="s">
        <v>40</v>
      </c>
      <c r="I66" s="688">
        <f>IF(Stammdaten!$I$61&gt;K66,SUM(F66),SUM(G66))</f>
        <v>7.7</v>
      </c>
      <c r="J66" s="688"/>
      <c r="K66" s="648">
        <v>4</v>
      </c>
      <c r="L66" s="648" t="s">
        <v>40</v>
      </c>
      <c r="M66" s="648"/>
      <c r="N66" s="648"/>
      <c r="O66" s="648"/>
      <c r="P66" s="648"/>
      <c r="Q66" s="648"/>
    </row>
    <row r="67" spans="1:17" s="1" customFormat="1" ht="15">
      <c r="A67" s="690"/>
      <c r="B67" s="687"/>
      <c r="C67" s="687"/>
      <c r="D67" s="687"/>
      <c r="E67" s="647"/>
      <c r="F67" s="688">
        <f t="shared" si="8"/>
        <v>7.35</v>
      </c>
      <c r="G67" s="688">
        <f t="shared" si="8"/>
        <v>7.35</v>
      </c>
      <c r="H67" s="648" t="s">
        <v>41</v>
      </c>
      <c r="I67" s="688">
        <f>IF(Stammdaten!$I$61&gt;K67,SUM(F67),SUM(G67))</f>
        <v>7.35</v>
      </c>
      <c r="J67" s="688"/>
      <c r="K67" s="648">
        <v>5</v>
      </c>
      <c r="L67" s="648" t="s">
        <v>41</v>
      </c>
      <c r="M67" s="648"/>
      <c r="N67" s="648"/>
      <c r="O67" s="648"/>
      <c r="P67" s="648"/>
      <c r="Q67" s="648"/>
    </row>
    <row r="68" spans="1:17" s="1" customFormat="1" ht="15">
      <c r="A68" s="690"/>
      <c r="B68" s="687"/>
      <c r="C68" s="687"/>
      <c r="D68" s="687"/>
      <c r="E68" s="647"/>
      <c r="F68" s="688">
        <f t="shared" si="8"/>
        <v>8.0500000000000007</v>
      </c>
      <c r="G68" s="688">
        <f t="shared" si="8"/>
        <v>8.0500000000000007</v>
      </c>
      <c r="H68" s="648" t="s">
        <v>42</v>
      </c>
      <c r="I68" s="688">
        <f>IF(Stammdaten!$I$61&gt;K68,SUM(F68),SUM(G68))</f>
        <v>8.0500000000000007</v>
      </c>
      <c r="J68" s="688"/>
      <c r="K68" s="648">
        <v>6</v>
      </c>
      <c r="L68" s="648" t="s">
        <v>42</v>
      </c>
      <c r="M68" s="648"/>
      <c r="N68" s="648"/>
      <c r="O68" s="648"/>
      <c r="P68" s="648"/>
      <c r="Q68" s="648"/>
    </row>
    <row r="69" spans="1:17" s="1" customFormat="1" ht="15">
      <c r="A69" s="690"/>
      <c r="B69" s="687"/>
      <c r="C69" s="687"/>
      <c r="D69" s="687"/>
      <c r="E69" s="647"/>
      <c r="F69" s="688">
        <f t="shared" si="8"/>
        <v>7.3500000000000005</v>
      </c>
      <c r="G69" s="688">
        <f t="shared" si="8"/>
        <v>7.3500000000000005</v>
      </c>
      <c r="H69" s="648" t="s">
        <v>43</v>
      </c>
      <c r="I69" s="688">
        <f>IF(Stammdaten!$I$61&gt;K69,SUM(F69),SUM(G69))</f>
        <v>7.3500000000000005</v>
      </c>
      <c r="J69" s="688"/>
      <c r="K69" s="648">
        <v>7</v>
      </c>
      <c r="L69" s="648" t="s">
        <v>43</v>
      </c>
      <c r="M69" s="648"/>
      <c r="N69" s="648"/>
      <c r="O69" s="648"/>
      <c r="P69" s="648"/>
      <c r="Q69" s="648"/>
    </row>
    <row r="70" spans="1:17" s="1" customFormat="1" ht="15">
      <c r="A70" s="690"/>
      <c r="B70" s="687"/>
      <c r="C70" s="687"/>
      <c r="D70" s="687"/>
      <c r="E70" s="647"/>
      <c r="F70" s="688">
        <f t="shared" si="8"/>
        <v>7.3500000000000005</v>
      </c>
      <c r="G70" s="688">
        <f t="shared" si="8"/>
        <v>7.3500000000000005</v>
      </c>
      <c r="H70" s="648" t="s">
        <v>44</v>
      </c>
      <c r="I70" s="688">
        <f>IF(Stammdaten!$I$61&gt;K70,SUM(F70),SUM(G70))</f>
        <v>7.3500000000000005</v>
      </c>
      <c r="J70" s="688"/>
      <c r="K70" s="648">
        <v>8</v>
      </c>
      <c r="L70" s="648" t="s">
        <v>44</v>
      </c>
      <c r="M70" s="648"/>
      <c r="N70" s="648"/>
      <c r="O70" s="648"/>
      <c r="P70" s="648"/>
      <c r="Q70" s="648"/>
    </row>
    <row r="71" spans="1:17" s="1" customFormat="1" ht="15">
      <c r="A71" s="690"/>
      <c r="B71" s="687"/>
      <c r="C71" s="687"/>
      <c r="D71" s="687"/>
      <c r="E71" s="647"/>
      <c r="F71" s="688">
        <f t="shared" si="8"/>
        <v>7.7</v>
      </c>
      <c r="G71" s="688">
        <f t="shared" si="8"/>
        <v>7.7</v>
      </c>
      <c r="H71" s="648" t="s">
        <v>45</v>
      </c>
      <c r="I71" s="688">
        <f>IF(Stammdaten!$I$61&gt;K71,SUM(F71),SUM(G71))</f>
        <v>7.7</v>
      </c>
      <c r="J71" s="688"/>
      <c r="K71" s="648">
        <v>9</v>
      </c>
      <c r="L71" s="648" t="s">
        <v>45</v>
      </c>
      <c r="M71" s="648"/>
      <c r="N71" s="648"/>
      <c r="O71" s="648"/>
      <c r="P71" s="648"/>
      <c r="Q71" s="648"/>
    </row>
    <row r="72" spans="1:17" s="1" customFormat="1" ht="15">
      <c r="A72" s="690"/>
      <c r="B72" s="687"/>
      <c r="C72" s="687"/>
      <c r="D72" s="687"/>
      <c r="E72" s="647"/>
      <c r="F72" s="688">
        <f t="shared" si="8"/>
        <v>7.7000000000000011</v>
      </c>
      <c r="G72" s="688">
        <f t="shared" si="8"/>
        <v>7.7000000000000011</v>
      </c>
      <c r="H72" s="648" t="s">
        <v>46</v>
      </c>
      <c r="I72" s="688">
        <f>IF(Stammdaten!$I$61&gt;K72,SUM(F72),SUM(G72))</f>
        <v>7.7000000000000011</v>
      </c>
      <c r="J72" s="688"/>
      <c r="K72" s="648">
        <v>10</v>
      </c>
      <c r="L72" s="648" t="s">
        <v>46</v>
      </c>
      <c r="M72" s="648"/>
      <c r="N72" s="648"/>
      <c r="O72" s="648"/>
      <c r="P72" s="648"/>
      <c r="Q72" s="648"/>
    </row>
    <row r="73" spans="1:17" s="1" customFormat="1" ht="15">
      <c r="A73" s="690"/>
      <c r="B73" s="687"/>
      <c r="C73" s="687"/>
      <c r="D73" s="687"/>
      <c r="E73" s="647"/>
      <c r="F73" s="688">
        <f t="shared" si="8"/>
        <v>7.3500000000000005</v>
      </c>
      <c r="G73" s="688">
        <f t="shared" si="8"/>
        <v>7.3500000000000005</v>
      </c>
      <c r="H73" s="648" t="s">
        <v>47</v>
      </c>
      <c r="I73" s="688">
        <f>IF(Stammdaten!$I$61&gt;K73,SUM(F73),SUM(G73))</f>
        <v>7.3500000000000005</v>
      </c>
      <c r="J73" s="688"/>
      <c r="K73" s="648">
        <v>11</v>
      </c>
      <c r="L73" s="648" t="s">
        <v>47</v>
      </c>
      <c r="M73" s="648"/>
      <c r="N73" s="648"/>
      <c r="O73" s="648"/>
      <c r="P73" s="648"/>
      <c r="Q73" s="648"/>
    </row>
    <row r="74" spans="1:17" s="1" customFormat="1" ht="15">
      <c r="A74" s="690"/>
      <c r="B74" s="687"/>
      <c r="C74" s="687"/>
      <c r="D74" s="687"/>
      <c r="E74" s="647"/>
      <c r="F74" s="688">
        <f t="shared" si="8"/>
        <v>7.3500000000000005</v>
      </c>
      <c r="G74" s="688">
        <f t="shared" si="8"/>
        <v>7.3500000000000005</v>
      </c>
      <c r="H74" s="648" t="s">
        <v>48</v>
      </c>
      <c r="I74" s="688">
        <f>IF(Stammdaten!$I$61&gt;K74,SUM(F74),SUM(G74))</f>
        <v>7.3500000000000005</v>
      </c>
      <c r="J74" s="688"/>
      <c r="K74" s="648">
        <v>12</v>
      </c>
      <c r="L74" s="648" t="s">
        <v>48</v>
      </c>
      <c r="M74" s="648"/>
      <c r="N74" s="648"/>
      <c r="O74" s="648"/>
      <c r="P74" s="648"/>
      <c r="Q74" s="648"/>
    </row>
    <row r="75" spans="1:17" s="1" customFormat="1" ht="15">
      <c r="A75" s="690"/>
      <c r="B75" s="687"/>
      <c r="C75" s="687"/>
      <c r="D75" s="687"/>
      <c r="E75" s="647"/>
      <c r="F75" s="648"/>
      <c r="G75" s="648"/>
      <c r="H75" s="648"/>
      <c r="I75" s="648"/>
      <c r="J75" s="648"/>
      <c r="K75" s="648"/>
      <c r="L75" s="648"/>
      <c r="M75" s="648"/>
      <c r="N75" s="648"/>
      <c r="O75" s="648"/>
      <c r="P75" s="648"/>
      <c r="Q75" s="648"/>
    </row>
    <row r="76" spans="1:17" s="1" customFormat="1" ht="15">
      <c r="A76" s="690"/>
      <c r="B76" s="687"/>
      <c r="C76" s="687"/>
      <c r="D76" s="687"/>
      <c r="E76" s="647"/>
      <c r="F76" s="688">
        <f>SUM(F63:F74)</f>
        <v>91</v>
      </c>
      <c r="G76" s="688">
        <f>SUM(G63:G74)</f>
        <v>91</v>
      </c>
      <c r="H76" s="648"/>
      <c r="I76" s="688">
        <f>SUM(I63:I74)</f>
        <v>91</v>
      </c>
      <c r="J76" s="688"/>
      <c r="K76" s="688"/>
      <c r="L76" s="688"/>
      <c r="M76" s="648"/>
      <c r="N76" s="648"/>
      <c r="O76" s="648"/>
      <c r="P76" s="648"/>
      <c r="Q76" s="648"/>
    </row>
    <row r="77" spans="1:17" s="1" customFormat="1" ht="15">
      <c r="A77" s="690"/>
      <c r="B77" s="687"/>
      <c r="C77" s="687"/>
      <c r="D77" s="687"/>
      <c r="E77" s="647"/>
      <c r="F77" s="648"/>
      <c r="G77" s="648"/>
      <c r="H77" s="648"/>
      <c r="I77" s="648"/>
      <c r="J77" s="648"/>
      <c r="K77" s="648"/>
      <c r="L77" s="648"/>
      <c r="M77" s="648"/>
      <c r="N77" s="648"/>
      <c r="O77" s="648"/>
      <c r="P77" s="648"/>
      <c r="Q77" s="648"/>
    </row>
    <row r="78" spans="1:17" ht="15">
      <c r="A78" s="3"/>
      <c r="B78" s="23"/>
      <c r="C78" s="23"/>
      <c r="D78" s="23"/>
      <c r="E78" s="647"/>
      <c r="F78" s="648"/>
      <c r="G78" s="648"/>
      <c r="H78"/>
      <c r="I78" s="34"/>
      <c r="M78"/>
    </row>
    <row r="79" spans="1:17" ht="15">
      <c r="A79" s="3"/>
      <c r="B79" s="23"/>
      <c r="C79" s="23"/>
      <c r="D79" s="23"/>
      <c r="E79" s="24"/>
      <c r="G79"/>
      <c r="H79"/>
      <c r="I79" s="34"/>
      <c r="M79"/>
    </row>
    <row r="80" spans="1:17" ht="15">
      <c r="A80" s="3"/>
      <c r="B80" s="23"/>
      <c r="C80" s="23"/>
      <c r="D80" s="23"/>
      <c r="E80" s="24"/>
      <c r="G80"/>
      <c r="H80"/>
      <c r="I80" s="34"/>
      <c r="M80"/>
    </row>
    <row r="81" spans="1:13" ht="15">
      <c r="A81" s="3"/>
      <c r="B81" s="23"/>
      <c r="C81" s="23"/>
      <c r="D81" s="23"/>
      <c r="E81" s="24"/>
      <c r="G81"/>
      <c r="H81"/>
      <c r="I81" s="34"/>
      <c r="M81"/>
    </row>
    <row r="82" spans="1:13" ht="15">
      <c r="A82" s="3"/>
      <c r="B82" s="23"/>
      <c r="C82" s="23"/>
      <c r="D82" s="23"/>
      <c r="E82" s="24"/>
      <c r="G82"/>
      <c r="H82"/>
      <c r="I82" s="34"/>
      <c r="M82"/>
    </row>
    <row r="83" spans="1:13" ht="15">
      <c r="A83" s="3"/>
      <c r="B83" s="23"/>
      <c r="C83" s="23"/>
      <c r="D83" s="23"/>
      <c r="E83" s="24"/>
      <c r="G83"/>
      <c r="H83"/>
      <c r="I83" s="34"/>
      <c r="M83"/>
    </row>
    <row r="84" spans="1:13" ht="15">
      <c r="A84" s="3"/>
      <c r="B84" s="23"/>
      <c r="C84" s="23"/>
      <c r="D84" s="23"/>
      <c r="E84" s="24"/>
      <c r="G84"/>
      <c r="H84"/>
      <c r="I84" s="34"/>
      <c r="M84"/>
    </row>
    <row r="85" spans="1:13" ht="15">
      <c r="A85" s="3"/>
      <c r="B85" s="23"/>
      <c r="C85" s="23"/>
      <c r="D85" s="23"/>
      <c r="E85" s="24"/>
      <c r="G85"/>
      <c r="H85"/>
      <c r="I85" s="33"/>
      <c r="M85"/>
    </row>
    <row r="86" spans="1:13" ht="15">
      <c r="A86" s="3"/>
      <c r="B86" s="23"/>
      <c r="C86" s="23"/>
      <c r="D86" s="23"/>
      <c r="E86" s="24"/>
      <c r="G86"/>
      <c r="H86"/>
      <c r="I86"/>
      <c r="J86"/>
      <c r="K86"/>
      <c r="L86"/>
      <c r="M86"/>
    </row>
    <row r="87" spans="1:13" ht="15">
      <c r="A87" s="3"/>
      <c r="B87" s="23"/>
      <c r="C87" s="23"/>
      <c r="D87" s="23"/>
      <c r="E87" s="24"/>
    </row>
    <row r="88" spans="1:13" ht="15">
      <c r="A88" s="3"/>
      <c r="B88" s="23"/>
      <c r="C88" s="23"/>
      <c r="D88" s="23"/>
      <c r="E88" s="24"/>
    </row>
    <row r="89" spans="1:13" ht="15">
      <c r="A89" s="3"/>
      <c r="B89" s="23"/>
      <c r="C89" s="23"/>
      <c r="D89" s="23"/>
      <c r="E89" s="24"/>
    </row>
    <row r="90" spans="1:13" ht="15">
      <c r="A90" s="3"/>
      <c r="B90" s="23"/>
      <c r="C90" s="23"/>
      <c r="D90" s="23"/>
      <c r="E90" s="24"/>
    </row>
    <row r="91" spans="1:13" ht="15">
      <c r="A91" s="3"/>
      <c r="B91" s="23"/>
      <c r="C91" s="23"/>
      <c r="D91" s="23"/>
      <c r="E91" s="24"/>
    </row>
    <row r="92" spans="1:13" ht="15">
      <c r="A92" s="3"/>
      <c r="B92" s="23"/>
      <c r="C92" s="23"/>
      <c r="D92" s="23"/>
      <c r="E92" s="24"/>
    </row>
    <row r="93" spans="1:13" ht="15">
      <c r="A93" s="3"/>
      <c r="B93" s="23"/>
      <c r="C93" s="23"/>
      <c r="D93" s="23"/>
      <c r="E93" s="24"/>
    </row>
    <row r="94" spans="1:13" ht="15">
      <c r="A94" s="3"/>
      <c r="B94" s="23"/>
      <c r="C94" s="23"/>
      <c r="D94" s="23"/>
      <c r="E94" s="24"/>
    </row>
    <row r="95" spans="1:13" ht="15">
      <c r="A95" s="3"/>
      <c r="B95" s="23"/>
      <c r="C95" s="23"/>
      <c r="D95" s="23"/>
      <c r="E95" s="24"/>
    </row>
    <row r="96" spans="1:13" ht="15">
      <c r="A96" s="3"/>
      <c r="B96" s="23"/>
      <c r="C96" s="23"/>
      <c r="D96" s="23"/>
      <c r="E96" s="24"/>
    </row>
    <row r="97" spans="1:5" ht="15">
      <c r="A97" s="3"/>
      <c r="B97" s="23"/>
      <c r="C97" s="23"/>
      <c r="D97" s="23"/>
      <c r="E97" s="24"/>
    </row>
    <row r="98" spans="1:5" ht="15">
      <c r="A98" s="3"/>
      <c r="B98" s="23"/>
      <c r="C98" s="23"/>
      <c r="D98" s="23"/>
      <c r="E98" s="24"/>
    </row>
    <row r="99" spans="1:5" ht="15">
      <c r="A99" s="3"/>
      <c r="B99" s="23"/>
      <c r="C99" s="23"/>
      <c r="D99" s="23"/>
      <c r="E99" s="24"/>
    </row>
    <row r="100" spans="1:5" ht="15">
      <c r="A100" s="3"/>
      <c r="B100" s="23"/>
      <c r="C100" s="23"/>
      <c r="D100" s="23"/>
      <c r="E100" s="24"/>
    </row>
    <row r="101" spans="1:5" ht="15">
      <c r="A101" s="3"/>
      <c r="B101" s="23"/>
      <c r="C101" s="23"/>
      <c r="D101" s="23"/>
      <c r="E101" s="24"/>
    </row>
    <row r="102" spans="1:5" ht="15">
      <c r="A102" s="3"/>
      <c r="B102" s="23"/>
      <c r="C102" s="23"/>
      <c r="D102" s="23"/>
      <c r="E102" s="24"/>
    </row>
    <row r="103" spans="1:5" ht="15">
      <c r="A103" s="3"/>
      <c r="B103" s="23"/>
      <c r="C103" s="23"/>
      <c r="D103" s="23"/>
      <c r="E103" s="24"/>
    </row>
    <row r="104" spans="1:5" ht="15">
      <c r="A104" s="3"/>
      <c r="B104" s="23"/>
      <c r="C104" s="23"/>
      <c r="D104" s="23"/>
      <c r="E104" s="24"/>
    </row>
    <row r="105" spans="1:5" ht="15">
      <c r="A105" s="3"/>
      <c r="B105" s="23"/>
      <c r="C105" s="23"/>
      <c r="D105" s="23"/>
      <c r="E105" s="24"/>
    </row>
    <row r="106" spans="1:5" ht="15">
      <c r="A106" s="3"/>
      <c r="B106" s="23"/>
      <c r="C106" s="23"/>
      <c r="D106" s="23"/>
      <c r="E106" s="24"/>
    </row>
    <row r="107" spans="1:5" ht="15">
      <c r="A107" s="3"/>
      <c r="B107" s="23"/>
      <c r="C107" s="23"/>
      <c r="D107" s="23"/>
      <c r="E107" s="24"/>
    </row>
    <row r="108" spans="1:5" ht="15">
      <c r="A108" s="3"/>
      <c r="B108" s="23"/>
      <c r="C108" s="23"/>
      <c r="D108" s="23"/>
      <c r="E108" s="24"/>
    </row>
    <row r="109" spans="1:5" ht="15">
      <c r="A109" s="3"/>
      <c r="B109" s="23"/>
      <c r="C109" s="23"/>
      <c r="D109" s="23"/>
      <c r="E109" s="24"/>
    </row>
    <row r="110" spans="1:5" ht="15">
      <c r="A110" s="3"/>
      <c r="B110" s="23"/>
      <c r="C110" s="23"/>
      <c r="D110" s="23"/>
      <c r="E110" s="24"/>
    </row>
    <row r="111" spans="1:5" ht="15">
      <c r="A111" s="3"/>
      <c r="B111" s="23"/>
      <c r="C111" s="23"/>
      <c r="D111" s="23"/>
      <c r="E111" s="24"/>
    </row>
    <row r="112" spans="1:5" ht="15">
      <c r="A112" s="3"/>
      <c r="B112" s="23"/>
      <c r="C112" s="23"/>
      <c r="D112" s="23"/>
      <c r="E112" s="24"/>
    </row>
    <row r="113" spans="1:5" ht="15">
      <c r="A113" s="3"/>
      <c r="B113" s="23"/>
      <c r="C113" s="23"/>
      <c r="D113" s="23"/>
      <c r="E113" s="24"/>
    </row>
    <row r="114" spans="1:5" ht="15">
      <c r="A114" s="3"/>
      <c r="B114" s="23"/>
      <c r="C114" s="23"/>
      <c r="D114" s="23"/>
      <c r="E114" s="24"/>
    </row>
    <row r="115" spans="1:5" ht="15">
      <c r="A115" s="3"/>
      <c r="B115" s="23"/>
      <c r="C115" s="23"/>
      <c r="D115" s="23"/>
      <c r="E115" s="24"/>
    </row>
    <row r="116" spans="1:5" ht="15">
      <c r="A116" s="3"/>
      <c r="B116" s="23"/>
      <c r="C116" s="23"/>
      <c r="D116" s="23"/>
      <c r="E116" s="24"/>
    </row>
    <row r="117" spans="1:5" ht="15">
      <c r="A117" s="3"/>
      <c r="B117" s="23"/>
      <c r="C117" s="23"/>
      <c r="D117" s="23"/>
      <c r="E117" s="24"/>
    </row>
    <row r="118" spans="1:5" ht="15">
      <c r="A118" s="3"/>
      <c r="B118" s="23"/>
      <c r="C118" s="23"/>
      <c r="D118" s="23"/>
      <c r="E118" s="24"/>
    </row>
    <row r="119" spans="1:5" ht="15">
      <c r="A119" s="3"/>
      <c r="B119" s="23"/>
      <c r="C119" s="23"/>
      <c r="D119" s="23"/>
      <c r="E119" s="24"/>
    </row>
    <row r="120" spans="1:5" ht="15">
      <c r="A120" s="3"/>
      <c r="B120" s="23"/>
      <c r="C120" s="23"/>
      <c r="D120" s="23"/>
      <c r="E120" s="24"/>
    </row>
    <row r="121" spans="1:5" ht="15">
      <c r="A121" s="3"/>
      <c r="B121" s="23"/>
      <c r="C121" s="23"/>
      <c r="D121" s="23"/>
      <c r="E121" s="24"/>
    </row>
    <row r="122" spans="1:5" ht="15">
      <c r="A122" s="3"/>
      <c r="B122" s="23"/>
      <c r="C122" s="23"/>
      <c r="D122" s="23"/>
      <c r="E122" s="24"/>
    </row>
    <row r="123" spans="1:5" ht="15">
      <c r="A123" s="3"/>
      <c r="B123" s="23"/>
      <c r="C123" s="23"/>
      <c r="D123" s="23"/>
      <c r="E123" s="24"/>
    </row>
    <row r="124" spans="1:5" ht="15">
      <c r="A124" s="3"/>
      <c r="B124" s="23"/>
      <c r="C124" s="23"/>
      <c r="D124" s="23"/>
      <c r="E124" s="24"/>
    </row>
    <row r="125" spans="1:5" ht="15">
      <c r="A125" s="3"/>
      <c r="B125" s="23"/>
      <c r="C125" s="23"/>
      <c r="D125" s="23"/>
      <c r="E125" s="24"/>
    </row>
    <row r="126" spans="1:5" ht="15">
      <c r="A126" s="3"/>
      <c r="B126" s="23"/>
      <c r="C126" s="23"/>
      <c r="D126" s="23"/>
      <c r="E126" s="24"/>
    </row>
    <row r="127" spans="1:5" ht="15">
      <c r="A127" s="3"/>
      <c r="B127" s="23"/>
      <c r="C127" s="23"/>
      <c r="D127" s="23"/>
      <c r="E127" s="24"/>
    </row>
    <row r="128" spans="1:5" ht="15">
      <c r="A128" s="3"/>
      <c r="B128" s="23"/>
      <c r="C128" s="23"/>
      <c r="D128" s="23"/>
      <c r="E128" s="24"/>
    </row>
    <row r="129" spans="1:5" ht="15">
      <c r="A129" s="3"/>
      <c r="B129" s="23"/>
      <c r="C129" s="23"/>
      <c r="D129" s="23"/>
      <c r="E129" s="24"/>
    </row>
    <row r="130" spans="1:5" ht="15">
      <c r="A130" s="3"/>
      <c r="B130" s="23"/>
      <c r="C130" s="23"/>
      <c r="D130" s="23"/>
      <c r="E130" s="24"/>
    </row>
    <row r="131" spans="1:5" ht="15">
      <c r="A131" s="3"/>
      <c r="B131" s="23"/>
      <c r="C131" s="23"/>
      <c r="D131" s="23"/>
      <c r="E131" s="24"/>
    </row>
    <row r="132" spans="1:5" ht="15">
      <c r="A132" s="3"/>
      <c r="B132" s="23"/>
      <c r="C132" s="23"/>
      <c r="D132" s="23"/>
      <c r="E132" s="24"/>
    </row>
    <row r="133" spans="1:5" ht="15">
      <c r="A133" s="3"/>
      <c r="B133" s="23"/>
      <c r="C133" s="23"/>
      <c r="D133" s="23"/>
      <c r="E133" s="24"/>
    </row>
    <row r="134" spans="1:5" ht="15">
      <c r="A134" s="3"/>
      <c r="B134" s="23"/>
      <c r="C134" s="23"/>
      <c r="D134" s="23"/>
      <c r="E134" s="24"/>
    </row>
    <row r="135" spans="1:5" ht="15">
      <c r="A135" s="3"/>
      <c r="B135" s="23"/>
      <c r="C135" s="23"/>
      <c r="D135" s="23"/>
      <c r="E135" s="24"/>
    </row>
    <row r="136" spans="1:5" ht="15">
      <c r="A136" s="3"/>
      <c r="B136" s="23"/>
      <c r="C136" s="23"/>
      <c r="D136" s="23"/>
      <c r="E136" s="24"/>
    </row>
    <row r="137" spans="1:5" ht="15">
      <c r="A137" s="3"/>
      <c r="B137" s="23"/>
      <c r="C137" s="23"/>
      <c r="D137" s="23"/>
      <c r="E137" s="24"/>
    </row>
    <row r="138" spans="1:5" ht="15">
      <c r="A138" s="3"/>
      <c r="B138" s="23"/>
      <c r="C138" s="23"/>
      <c r="D138" s="23"/>
      <c r="E138" s="24"/>
    </row>
    <row r="139" spans="1:5" ht="15">
      <c r="A139" s="3"/>
      <c r="B139" s="23"/>
      <c r="C139" s="23"/>
      <c r="D139" s="23"/>
      <c r="E139" s="24"/>
    </row>
    <row r="140" spans="1:5" ht="15">
      <c r="A140" s="3"/>
      <c r="B140" s="23"/>
      <c r="C140" s="23"/>
      <c r="D140" s="23"/>
      <c r="E140" s="24"/>
    </row>
    <row r="141" spans="1:5" ht="15">
      <c r="A141" s="3"/>
      <c r="B141" s="23"/>
      <c r="C141" s="23"/>
      <c r="D141" s="23"/>
      <c r="E141" s="24"/>
    </row>
    <row r="142" spans="1:5" ht="15">
      <c r="A142" s="3"/>
      <c r="B142" s="23"/>
      <c r="C142" s="23"/>
      <c r="D142" s="23"/>
      <c r="E142" s="24"/>
    </row>
    <row r="143" spans="1:5" ht="15">
      <c r="A143" s="3"/>
      <c r="B143" s="23"/>
      <c r="C143" s="23"/>
      <c r="D143" s="23"/>
      <c r="E143" s="24"/>
    </row>
    <row r="144" spans="1:5" ht="15">
      <c r="A144" s="3"/>
      <c r="B144" s="23"/>
      <c r="C144" s="23"/>
      <c r="D144" s="23"/>
      <c r="E144" s="24"/>
    </row>
    <row r="145" spans="1:5" ht="15">
      <c r="A145" s="3"/>
      <c r="B145" s="23"/>
      <c r="C145" s="23"/>
      <c r="D145" s="23"/>
      <c r="E145" s="24"/>
    </row>
    <row r="146" spans="1:5" ht="15">
      <c r="A146" s="3"/>
      <c r="B146" s="23"/>
      <c r="C146" s="23"/>
      <c r="D146" s="23"/>
      <c r="E146" s="24"/>
    </row>
    <row r="147" spans="1:5" ht="15">
      <c r="A147" s="3"/>
      <c r="B147" s="23"/>
      <c r="C147" s="23"/>
      <c r="D147" s="23"/>
      <c r="E147" s="24"/>
    </row>
    <row r="148" spans="1:5" ht="15">
      <c r="A148" s="3"/>
      <c r="B148" s="23"/>
      <c r="C148" s="23"/>
      <c r="D148" s="23"/>
      <c r="E148" s="24"/>
    </row>
    <row r="149" spans="1:5" ht="15">
      <c r="A149" s="3"/>
      <c r="B149" s="23"/>
      <c r="C149" s="23"/>
      <c r="D149" s="23"/>
      <c r="E149" s="24"/>
    </row>
    <row r="150" spans="1:5" ht="15">
      <c r="A150" s="3"/>
      <c r="B150" s="23"/>
      <c r="C150" s="23"/>
      <c r="D150" s="23"/>
      <c r="E150" s="24"/>
    </row>
    <row r="151" spans="1:5" ht="15">
      <c r="A151" s="3"/>
      <c r="B151" s="23"/>
      <c r="C151" s="23"/>
      <c r="D151" s="23"/>
      <c r="E151" s="24"/>
    </row>
    <row r="152" spans="1:5" ht="15">
      <c r="A152" s="3"/>
      <c r="B152" s="23"/>
      <c r="C152" s="23"/>
      <c r="D152" s="23"/>
      <c r="E152" s="24"/>
    </row>
    <row r="153" spans="1:5" ht="15">
      <c r="A153" s="3"/>
      <c r="B153" s="23"/>
      <c r="C153" s="23"/>
      <c r="D153" s="23"/>
      <c r="E153" s="24"/>
    </row>
    <row r="154" spans="1:5" ht="15">
      <c r="A154" s="3"/>
      <c r="B154" s="23"/>
      <c r="C154" s="23"/>
      <c r="D154" s="23"/>
      <c r="E154" s="24"/>
    </row>
    <row r="155" spans="1:5" ht="15">
      <c r="A155" s="3"/>
      <c r="B155" s="23"/>
      <c r="C155" s="23"/>
      <c r="D155" s="23"/>
      <c r="E155" s="24"/>
    </row>
    <row r="156" spans="1:5" ht="15">
      <c r="A156" s="3"/>
      <c r="B156" s="23"/>
      <c r="C156" s="23"/>
      <c r="D156" s="23"/>
      <c r="E156" s="24"/>
    </row>
    <row r="157" spans="1:5" ht="15">
      <c r="A157" s="3"/>
      <c r="B157" s="23"/>
      <c r="C157" s="23"/>
      <c r="D157" s="23"/>
      <c r="E157" s="24"/>
    </row>
    <row r="158" spans="1:5" ht="15">
      <c r="A158" s="3"/>
      <c r="B158" s="23"/>
      <c r="C158" s="23"/>
      <c r="D158" s="23"/>
      <c r="E158" s="24"/>
    </row>
    <row r="159" spans="1:5" ht="15">
      <c r="A159" s="3"/>
      <c r="B159" s="23"/>
      <c r="C159" s="23"/>
      <c r="D159" s="23"/>
      <c r="E159" s="24"/>
    </row>
    <row r="160" spans="1:5" ht="15">
      <c r="A160" s="3"/>
      <c r="B160" s="23"/>
      <c r="C160" s="23"/>
      <c r="D160" s="23"/>
      <c r="E160" s="24"/>
    </row>
    <row r="161" spans="1:5" ht="15">
      <c r="A161" s="3"/>
      <c r="B161" s="23"/>
      <c r="C161" s="23"/>
      <c r="D161" s="23"/>
      <c r="E161" s="24"/>
    </row>
    <row r="162" spans="1:5" ht="15">
      <c r="A162" s="3"/>
      <c r="B162" s="23"/>
      <c r="C162" s="23"/>
      <c r="D162" s="23"/>
      <c r="E162" s="24"/>
    </row>
    <row r="163" spans="1:5" ht="15">
      <c r="A163" s="3"/>
      <c r="B163" s="23"/>
      <c r="C163" s="23"/>
      <c r="D163" s="23"/>
      <c r="E163" s="24"/>
    </row>
    <row r="164" spans="1:5" ht="15">
      <c r="A164" s="3"/>
      <c r="B164" s="23"/>
      <c r="C164" s="23"/>
      <c r="D164" s="23"/>
      <c r="E164" s="24"/>
    </row>
    <row r="165" spans="1:5" ht="15">
      <c r="A165" s="3"/>
      <c r="B165" s="23"/>
      <c r="C165" s="23"/>
      <c r="D165" s="23"/>
      <c r="E165" s="24"/>
    </row>
    <row r="166" spans="1:5" ht="15">
      <c r="A166" s="3"/>
      <c r="B166" s="23"/>
      <c r="C166" s="23"/>
      <c r="D166" s="23"/>
      <c r="E166" s="24"/>
    </row>
    <row r="167" spans="1:5" ht="15">
      <c r="A167" s="3"/>
      <c r="B167" s="23"/>
      <c r="C167" s="23"/>
      <c r="D167" s="23"/>
      <c r="E167" s="24"/>
    </row>
    <row r="168" spans="1:5" ht="15">
      <c r="A168" s="3"/>
      <c r="B168" s="23"/>
      <c r="C168" s="23"/>
      <c r="D168" s="23"/>
      <c r="E168" s="24"/>
    </row>
    <row r="169" spans="1:5" ht="15">
      <c r="A169" s="3"/>
      <c r="B169" s="23"/>
      <c r="C169" s="23"/>
      <c r="D169" s="23"/>
      <c r="E169" s="24"/>
    </row>
    <row r="170" spans="1:5" ht="15">
      <c r="A170" s="3"/>
      <c r="B170" s="23"/>
      <c r="C170" s="23"/>
      <c r="D170" s="23"/>
      <c r="E170" s="24"/>
    </row>
    <row r="171" spans="1:5" ht="15">
      <c r="A171" s="3"/>
      <c r="B171" s="23"/>
      <c r="C171" s="23"/>
      <c r="D171" s="23"/>
      <c r="E171" s="24"/>
    </row>
    <row r="172" spans="1:5" ht="15">
      <c r="A172" s="3"/>
      <c r="B172" s="23"/>
      <c r="C172" s="23"/>
      <c r="D172" s="23"/>
      <c r="E172" s="24"/>
    </row>
    <row r="173" spans="1:5" ht="15">
      <c r="A173" s="3"/>
      <c r="B173" s="23"/>
      <c r="C173" s="23"/>
      <c r="D173" s="23"/>
      <c r="E173" s="24"/>
    </row>
    <row r="174" spans="1:5" ht="15">
      <c r="A174" s="3"/>
      <c r="B174" s="23"/>
      <c r="C174" s="23"/>
      <c r="D174" s="23"/>
      <c r="E174" s="24"/>
    </row>
    <row r="175" spans="1:5" ht="15">
      <c r="A175" s="3"/>
      <c r="B175" s="23"/>
      <c r="C175" s="23"/>
      <c r="D175" s="23"/>
      <c r="E175" s="24"/>
    </row>
    <row r="176" spans="1:5" ht="15">
      <c r="A176" s="3"/>
      <c r="B176" s="23"/>
      <c r="C176" s="23"/>
      <c r="D176" s="23"/>
      <c r="E176" s="24"/>
    </row>
    <row r="177" spans="1:5" ht="15">
      <c r="A177" s="3"/>
      <c r="B177" s="23"/>
      <c r="C177" s="23"/>
      <c r="D177" s="23"/>
      <c r="E177" s="24"/>
    </row>
    <row r="178" spans="1:5" ht="15">
      <c r="A178" s="3"/>
      <c r="B178" s="23"/>
      <c r="C178" s="23"/>
      <c r="D178" s="23"/>
      <c r="E178" s="24"/>
    </row>
    <row r="179" spans="1:5" ht="15">
      <c r="A179" s="3"/>
      <c r="B179" s="23"/>
      <c r="C179" s="23"/>
      <c r="D179" s="23"/>
      <c r="E179" s="24"/>
    </row>
    <row r="180" spans="1:5" ht="15">
      <c r="A180" s="3"/>
      <c r="B180" s="23"/>
      <c r="C180" s="23"/>
      <c r="D180" s="23"/>
      <c r="E180" s="24"/>
    </row>
    <row r="181" spans="1:5" ht="15">
      <c r="A181" s="3"/>
      <c r="B181" s="23"/>
      <c r="C181" s="23"/>
      <c r="D181" s="23"/>
      <c r="E181" s="24"/>
    </row>
    <row r="182" spans="1:5" ht="15">
      <c r="A182" s="3"/>
      <c r="B182" s="23"/>
      <c r="C182" s="23"/>
      <c r="D182" s="23"/>
      <c r="E182" s="24"/>
    </row>
    <row r="183" spans="1:5" ht="15">
      <c r="A183" s="3"/>
      <c r="B183" s="23"/>
      <c r="C183" s="23"/>
      <c r="D183" s="23"/>
      <c r="E183" s="24"/>
    </row>
    <row r="184" spans="1:5" ht="15">
      <c r="A184" s="3"/>
      <c r="B184" s="23"/>
      <c r="C184" s="23"/>
      <c r="D184" s="23"/>
      <c r="E184" s="24"/>
    </row>
    <row r="185" spans="1:5" ht="15">
      <c r="A185" s="3"/>
      <c r="B185" s="23"/>
      <c r="C185" s="23"/>
      <c r="D185" s="23"/>
      <c r="E185" s="24"/>
    </row>
    <row r="186" spans="1:5" ht="15">
      <c r="A186" s="3"/>
      <c r="B186" s="23"/>
      <c r="C186" s="23"/>
      <c r="D186" s="23"/>
      <c r="E186" s="24"/>
    </row>
    <row r="187" spans="1:5" ht="15">
      <c r="A187" s="3"/>
      <c r="B187" s="23"/>
      <c r="C187" s="23"/>
      <c r="D187" s="23"/>
      <c r="E187" s="24"/>
    </row>
    <row r="188" spans="1:5" ht="15">
      <c r="A188" s="3"/>
      <c r="B188" s="23"/>
      <c r="C188" s="23"/>
      <c r="D188" s="23"/>
      <c r="E188" s="24"/>
    </row>
    <row r="189" spans="1:5" ht="15">
      <c r="A189" s="3"/>
      <c r="B189" s="23"/>
      <c r="C189" s="23"/>
      <c r="D189" s="23"/>
      <c r="E189" s="24"/>
    </row>
    <row r="190" spans="1:5" ht="15">
      <c r="A190" s="3"/>
      <c r="B190" s="23"/>
      <c r="C190" s="23"/>
      <c r="D190" s="23"/>
      <c r="E190" s="24"/>
    </row>
    <row r="191" spans="1:5" ht="15">
      <c r="A191" s="3"/>
      <c r="B191" s="23"/>
      <c r="C191" s="23"/>
      <c r="D191" s="23"/>
      <c r="E191" s="24"/>
    </row>
    <row r="192" spans="1:5" ht="15">
      <c r="A192" s="3"/>
      <c r="B192" s="23"/>
      <c r="C192" s="23"/>
      <c r="D192" s="23"/>
      <c r="E192" s="24"/>
    </row>
    <row r="193" spans="1:5" ht="15">
      <c r="A193" s="3"/>
      <c r="B193" s="23"/>
      <c r="C193" s="23"/>
      <c r="D193" s="23"/>
      <c r="E193" s="24"/>
    </row>
    <row r="194" spans="1:5" ht="15">
      <c r="A194" s="3"/>
      <c r="B194" s="23"/>
      <c r="C194" s="23"/>
      <c r="D194" s="23"/>
      <c r="E194" s="24"/>
    </row>
    <row r="195" spans="1:5" ht="15">
      <c r="A195" s="3"/>
      <c r="B195" s="23"/>
      <c r="C195" s="23"/>
      <c r="D195" s="23"/>
      <c r="E195" s="24"/>
    </row>
    <row r="196" spans="1:5" ht="15">
      <c r="A196" s="3"/>
      <c r="B196" s="23"/>
      <c r="C196" s="23"/>
      <c r="D196" s="23"/>
      <c r="E196" s="24"/>
    </row>
    <row r="197" spans="1:5" ht="15">
      <c r="A197" s="3"/>
      <c r="B197" s="23"/>
      <c r="C197" s="23"/>
      <c r="D197" s="23"/>
      <c r="E197" s="24"/>
    </row>
    <row r="198" spans="1:5" ht="15">
      <c r="A198" s="3"/>
      <c r="B198" s="23"/>
      <c r="C198" s="23"/>
      <c r="D198" s="23"/>
      <c r="E198" s="24"/>
    </row>
    <row r="199" spans="1:5" ht="15">
      <c r="A199" s="3"/>
      <c r="B199" s="23"/>
      <c r="C199" s="23"/>
      <c r="D199" s="23"/>
      <c r="E199" s="24"/>
    </row>
    <row r="200" spans="1:5" ht="15">
      <c r="A200" s="3"/>
      <c r="B200" s="23"/>
      <c r="C200" s="23"/>
      <c r="D200" s="23"/>
      <c r="E200" s="24"/>
    </row>
    <row r="201" spans="1:5" ht="15">
      <c r="A201" s="3"/>
      <c r="B201" s="23"/>
      <c r="C201" s="23"/>
      <c r="D201" s="23"/>
      <c r="E201" s="24"/>
    </row>
    <row r="202" spans="1:5" ht="15">
      <c r="A202" s="3"/>
      <c r="B202" s="23"/>
      <c r="C202" s="23"/>
      <c r="D202" s="23"/>
      <c r="E202" s="24"/>
    </row>
    <row r="203" spans="1:5" ht="15">
      <c r="A203" s="3"/>
      <c r="B203" s="23"/>
      <c r="C203" s="23"/>
      <c r="D203" s="23"/>
      <c r="E203" s="24"/>
    </row>
    <row r="204" spans="1:5" ht="15">
      <c r="A204" s="3"/>
      <c r="B204" s="23"/>
      <c r="C204" s="23"/>
      <c r="D204" s="23"/>
      <c r="E204" s="24"/>
    </row>
  </sheetData>
  <sheetProtection sheet="1"/>
  <mergeCells count="13">
    <mergeCell ref="F61:G61"/>
    <mergeCell ref="B12:D12"/>
    <mergeCell ref="E23:E24"/>
    <mergeCell ref="Q23:Q24"/>
    <mergeCell ref="B7:E7"/>
    <mergeCell ref="B8:E8"/>
    <mergeCell ref="B9:E9"/>
    <mergeCell ref="B10:E10"/>
    <mergeCell ref="A2:D2"/>
    <mergeCell ref="B4:E4"/>
    <mergeCell ref="B5:E5"/>
    <mergeCell ref="B6:E6"/>
    <mergeCell ref="B11:D11"/>
  </mergeCells>
  <phoneticPr fontId="68" type="noConversion"/>
  <printOptions horizontalCentered="1" gridLines="1"/>
  <pageMargins left="0.39374999999999999" right="0.39374999999999999" top="0.78749999999999998" bottom="0.78749999999999998" header="0.51180555555555551" footer="0.51180555555555551"/>
  <pageSetup paperSize="9" firstPageNumber="0" orientation="landscape" horizontalDpi="300" verticalDpi="300"/>
  <headerFooter alignWithMargins="0"/>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45325</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93" t="str">
        <f>IF(Stammdaten!B11="","",SUM(Stammdaten!B11))</f>
        <v/>
      </c>
      <c r="AD2" s="793"/>
      <c r="AE2" s="793"/>
      <c r="AF2" s="793"/>
      <c r="AG2" s="793"/>
      <c r="AH2" s="793"/>
      <c r="AI2" s="793"/>
    </row>
    <row r="3" spans="1:54" ht="19.5" customHeight="1">
      <c r="A3" s="760" t="s">
        <v>168</v>
      </c>
      <c r="B3" s="760"/>
      <c r="C3" s="760"/>
      <c r="D3" s="143">
        <f>IF(AK7&lt;AK8,Stammdaten!B47*Stammdaten!B10,Stammdaten!B47*Stammdaten!E11)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f>
        <v>51.800000000000004</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SUM(JAN!R4)+D4-D145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f>
        <v>5.2083333333333329E-2</v>
      </c>
      <c r="AL4" s="766"/>
    </row>
    <row r="5" spans="1:54" s="162" customFormat="1" ht="19.5" customHeight="1">
      <c r="A5" s="776" t="s">
        <v>198</v>
      </c>
      <c r="B5" s="776"/>
      <c r="C5" s="776"/>
      <c r="D5" s="157">
        <f>IF(D3-D4&lt;0,TEXT(-(D3-D4),"+[hh]:mm"),D3-D4)</f>
        <v>7.3500000000000005</v>
      </c>
      <c r="E5" s="777" t="s">
        <v>174</v>
      </c>
      <c r="F5" s="777"/>
      <c r="G5" s="777"/>
      <c r="H5" s="777"/>
      <c r="I5" s="777"/>
      <c r="J5" s="778">
        <f>SUM(JAN!J5-J4)</f>
        <v>25</v>
      </c>
      <c r="K5" s="778"/>
      <c r="L5" s="779" t="s">
        <v>22</v>
      </c>
      <c r="M5" s="779"/>
      <c r="N5" s="158"/>
      <c r="O5" s="159"/>
      <c r="P5" s="160"/>
      <c r="Q5" s="161"/>
      <c r="R5" s="772">
        <f>IF(R3-R4&lt;0,TEXT(-(R3-R4),"+[hh]:mm"),R3-R4)</f>
        <v>78.531250000000014</v>
      </c>
      <c r="S5" s="772"/>
      <c r="T5" s="772"/>
      <c r="U5" s="773" t="s">
        <v>175</v>
      </c>
      <c r="V5" s="773"/>
      <c r="W5" s="773"/>
      <c r="X5" s="773"/>
      <c r="Y5" s="773"/>
      <c r="Z5" s="774">
        <f>SUM(B7)</f>
        <v>45325</v>
      </c>
      <c r="AA5" s="774"/>
      <c r="AB5" s="774"/>
      <c r="AC5" s="775" t="s">
        <v>176</v>
      </c>
      <c r="AD5" s="775"/>
      <c r="AE5" s="775"/>
      <c r="AF5" s="775"/>
      <c r="AG5" s="780">
        <f>IF(AK5&lt;0,TEXT(-(AK5),"+[hh]:mm"),AK5)</f>
        <v>51.747916666666669</v>
      </c>
      <c r="AH5" s="780"/>
      <c r="AI5" s="780"/>
      <c r="AK5" s="781">
        <f>IF(AK3-AK4&lt;0,TEXT(-(AK3-AK4),"+[hh]:mm"),AK3-AK4)</f>
        <v>51.747916666666669</v>
      </c>
      <c r="AL5" s="781"/>
      <c r="AM5" s="163"/>
      <c r="AN5" s="164"/>
      <c r="AO5" s="164"/>
      <c r="AR5" s="163"/>
    </row>
    <row r="6" spans="1:54" s="162" customFormat="1" ht="9.75" customHeight="1">
      <c r="A6" s="165"/>
      <c r="B6" s="771"/>
      <c r="C6" s="771"/>
      <c r="D6" s="166"/>
      <c r="E6" s="167">
        <f>IF(E7="","",TRUNC((E7-WEEKDAY(E7,2)-DATE(YEAR(E7+4-WEEKDAY(E7,2)),1,-10))/7))</f>
        <v>5</v>
      </c>
      <c r="F6" s="167">
        <f t="shared" ref="F6:K6" si="0">IF(F7="","",TRUNC((F7-WEEKDAY(F7,2)-DATE(YEAR(F7+4-WEEKDAY(F7,2)),1,-10))/7))</f>
        <v>5</v>
      </c>
      <c r="G6" s="167">
        <f t="shared" si="0"/>
        <v>5</v>
      </c>
      <c r="H6" s="167">
        <f t="shared" si="0"/>
        <v>5</v>
      </c>
      <c r="I6" s="167">
        <f t="shared" si="0"/>
        <v>6</v>
      </c>
      <c r="J6" s="167">
        <f t="shared" si="0"/>
        <v>6</v>
      </c>
      <c r="K6" s="167">
        <f t="shared" si="0"/>
        <v>6</v>
      </c>
      <c r="L6" s="167">
        <f t="shared" ref="L6:V6" si="1">TRUNC((L7-WEEKDAY(L7,2)-DATE(YEAR(L7+4-WEEKDAY(L7,2)),1,-10))/7)</f>
        <v>6</v>
      </c>
      <c r="M6" s="167">
        <f t="shared" si="1"/>
        <v>6</v>
      </c>
      <c r="N6" s="167">
        <f t="shared" si="1"/>
        <v>6</v>
      </c>
      <c r="O6" s="167">
        <f t="shared" si="1"/>
        <v>6</v>
      </c>
      <c r="P6" s="167">
        <f t="shared" si="1"/>
        <v>7</v>
      </c>
      <c r="Q6" s="167">
        <f t="shared" si="1"/>
        <v>7</v>
      </c>
      <c r="R6" s="167">
        <f t="shared" si="1"/>
        <v>7</v>
      </c>
      <c r="S6" s="167">
        <f t="shared" si="1"/>
        <v>7</v>
      </c>
      <c r="T6" s="167">
        <f t="shared" si="1"/>
        <v>7</v>
      </c>
      <c r="U6" s="167">
        <f t="shared" si="1"/>
        <v>7</v>
      </c>
      <c r="V6" s="167">
        <f t="shared" si="1"/>
        <v>7</v>
      </c>
      <c r="W6" s="167">
        <f t="shared" ref="W6:AF6" si="2">TRUNC((W7-DATE(YEAR(W7+3-MOD(W7-2,7)),1,MOD(W7-2,7)-9))/7)</f>
        <v>8</v>
      </c>
      <c r="X6" s="167">
        <f t="shared" si="2"/>
        <v>8</v>
      </c>
      <c r="Y6" s="167">
        <f t="shared" si="2"/>
        <v>8</v>
      </c>
      <c r="Z6" s="167">
        <f t="shared" si="2"/>
        <v>8</v>
      </c>
      <c r="AA6" s="167">
        <f t="shared" si="2"/>
        <v>8</v>
      </c>
      <c r="AB6" s="167">
        <f t="shared" si="2"/>
        <v>8</v>
      </c>
      <c r="AC6" s="167">
        <f t="shared" si="2"/>
        <v>8</v>
      </c>
      <c r="AD6" s="167">
        <f t="shared" si="2"/>
        <v>9</v>
      </c>
      <c r="AE6" s="167">
        <f t="shared" si="2"/>
        <v>9</v>
      </c>
      <c r="AF6" s="167">
        <f t="shared" si="2"/>
        <v>9</v>
      </c>
      <c r="AG6" s="167">
        <f>IF(Jahresarbeitszeit!AJ34=0," ",TRUNC((AG7-DATE(YEAR(AG7+3-MOD(AG7-2,7)),1,MOD(AG7-2,7)-9))/7))</f>
        <v>9</v>
      </c>
      <c r="AH6" s="167"/>
      <c r="AI6" s="168"/>
      <c r="AK6" s="311"/>
      <c r="AL6" s="312"/>
      <c r="AM6" s="163"/>
      <c r="AN6" s="164"/>
      <c r="AO6" s="164"/>
      <c r="AR6" s="163"/>
    </row>
    <row r="7" spans="1:54" s="177" customFormat="1" ht="15" customHeight="1">
      <c r="A7" s="169">
        <f>SUM(Zeitbudget!L18)</f>
        <v>45292</v>
      </c>
      <c r="B7" s="782">
        <f>DATE(YEAR($V$2),MONTH($V$2)+$D$7-1,DAY($V$2))</f>
        <v>45325</v>
      </c>
      <c r="C7" s="782"/>
      <c r="D7" s="170">
        <v>2</v>
      </c>
      <c r="E7" s="171">
        <f>DATE(YEAR($A$7),MONTH($A$7)+$D$7-1,DAY($A$7))</f>
        <v>45323</v>
      </c>
      <c r="F7" s="172">
        <f>E7+1</f>
        <v>45324</v>
      </c>
      <c r="G7" s="172">
        <f t="shared" ref="G7:AF7" si="3">F7+1</f>
        <v>45325</v>
      </c>
      <c r="H7" s="172">
        <f t="shared" si="3"/>
        <v>45326</v>
      </c>
      <c r="I7" s="172">
        <f t="shared" si="3"/>
        <v>45327</v>
      </c>
      <c r="J7" s="172">
        <f t="shared" si="3"/>
        <v>45328</v>
      </c>
      <c r="K7" s="172">
        <f t="shared" si="3"/>
        <v>45329</v>
      </c>
      <c r="L7" s="172">
        <f t="shared" si="3"/>
        <v>45330</v>
      </c>
      <c r="M7" s="172">
        <f t="shared" si="3"/>
        <v>45331</v>
      </c>
      <c r="N7" s="172">
        <f t="shared" si="3"/>
        <v>45332</v>
      </c>
      <c r="O7" s="172">
        <f t="shared" si="3"/>
        <v>45333</v>
      </c>
      <c r="P7" s="172">
        <f t="shared" si="3"/>
        <v>45334</v>
      </c>
      <c r="Q7" s="172">
        <f t="shared" si="3"/>
        <v>45335</v>
      </c>
      <c r="R7" s="172">
        <f t="shared" si="3"/>
        <v>45336</v>
      </c>
      <c r="S7" s="172">
        <f t="shared" si="3"/>
        <v>45337</v>
      </c>
      <c r="T7" s="172">
        <f t="shared" si="3"/>
        <v>45338</v>
      </c>
      <c r="U7" s="172">
        <f t="shared" si="3"/>
        <v>45339</v>
      </c>
      <c r="V7" s="172">
        <f t="shared" si="3"/>
        <v>45340</v>
      </c>
      <c r="W7" s="172">
        <f t="shared" si="3"/>
        <v>45341</v>
      </c>
      <c r="X7" s="172">
        <f t="shared" si="3"/>
        <v>45342</v>
      </c>
      <c r="Y7" s="172">
        <f t="shared" si="3"/>
        <v>45343</v>
      </c>
      <c r="Z7" s="172">
        <f t="shared" si="3"/>
        <v>45344</v>
      </c>
      <c r="AA7" s="172">
        <f t="shared" si="3"/>
        <v>45345</v>
      </c>
      <c r="AB7" s="172">
        <f t="shared" si="3"/>
        <v>45346</v>
      </c>
      <c r="AC7" s="172">
        <f t="shared" si="3"/>
        <v>45347</v>
      </c>
      <c r="AD7" s="172">
        <f t="shared" si="3"/>
        <v>45348</v>
      </c>
      <c r="AE7" s="172">
        <f t="shared" si="3"/>
        <v>45349</v>
      </c>
      <c r="AF7" s="172">
        <f t="shared" si="3"/>
        <v>45350</v>
      </c>
      <c r="AG7" s="172">
        <f>IF(Jahresarbeitszeit!AJ34=0," ",AF7+1)</f>
        <v>45351</v>
      </c>
      <c r="AH7" s="172"/>
      <c r="AI7" s="173"/>
      <c r="AJ7" s="174"/>
      <c r="AK7" s="175">
        <f>SUM(AL7:AM7)</f>
        <v>7</v>
      </c>
      <c r="AL7" s="175">
        <f>IF(AO7=0,SUM(AO7),SUM(AP7))</f>
        <v>7</v>
      </c>
      <c r="AM7" s="176">
        <f>IF(AO7&lt;&gt;0,SUM(AO7),SUM(AP7))</f>
        <v>0</v>
      </c>
      <c r="AN7" s="174">
        <f>MONTH(1&amp;B7)+3</f>
        <v>14</v>
      </c>
      <c r="AO7" s="174" t="str">
        <f>IF(AN7=12,5,IF(AN7=11,4,IF(AN7=10,3,IF(AN7=9,2,IF(AN7=8,1,IF(AN7=7,12," "))))))</f>
        <v xml:space="preserve"> </v>
      </c>
      <c r="AP7" s="174">
        <f>IF(AN7=15,8,IF(AN7=14,7,IF(AN7=13,6,IF(AN7=6,11,IF(AN7=5,10,IF(AN7=4,9,IF(AN7=2,7," ")))))))</f>
        <v>7</v>
      </c>
      <c r="AR7" s="176"/>
    </row>
    <row r="8" spans="1:54" s="177" customFormat="1" ht="13.5" customHeight="1">
      <c r="A8" s="178"/>
      <c r="B8" s="783" t="str">
        <f>IF(AC2="","",DATE(YEAR($AC$2),MONTH($AC$2),DAY($AC$2)))</f>
        <v/>
      </c>
      <c r="C8" s="783"/>
      <c r="D8" s="179"/>
      <c r="E8" s="180">
        <f>WEEKDAY(E7)</f>
        <v>5</v>
      </c>
      <c r="F8" s="181">
        <f t="shared" ref="F8:AF8" si="4">WEEKDAY(F7)</f>
        <v>6</v>
      </c>
      <c r="G8" s="181">
        <f t="shared" si="4"/>
        <v>7</v>
      </c>
      <c r="H8" s="181">
        <f t="shared" si="4"/>
        <v>1</v>
      </c>
      <c r="I8" s="181">
        <f t="shared" si="4"/>
        <v>2</v>
      </c>
      <c r="J8" s="181">
        <f t="shared" si="4"/>
        <v>3</v>
      </c>
      <c r="K8" s="181">
        <f t="shared" si="4"/>
        <v>4</v>
      </c>
      <c r="L8" s="181">
        <f t="shared" si="4"/>
        <v>5</v>
      </c>
      <c r="M8" s="181">
        <f t="shared" si="4"/>
        <v>6</v>
      </c>
      <c r="N8" s="181">
        <f t="shared" si="4"/>
        <v>7</v>
      </c>
      <c r="O8" s="181">
        <f t="shared" si="4"/>
        <v>1</v>
      </c>
      <c r="P8" s="181">
        <f t="shared" si="4"/>
        <v>2</v>
      </c>
      <c r="Q8" s="181">
        <f t="shared" si="4"/>
        <v>3</v>
      </c>
      <c r="R8" s="181">
        <f t="shared" si="4"/>
        <v>4</v>
      </c>
      <c r="S8" s="181">
        <f t="shared" si="4"/>
        <v>5</v>
      </c>
      <c r="T8" s="181">
        <f t="shared" si="4"/>
        <v>6</v>
      </c>
      <c r="U8" s="181">
        <f t="shared" si="4"/>
        <v>7</v>
      </c>
      <c r="V8" s="181">
        <f t="shared" si="4"/>
        <v>1</v>
      </c>
      <c r="W8" s="181">
        <f t="shared" si="4"/>
        <v>2</v>
      </c>
      <c r="X8" s="181">
        <f t="shared" si="4"/>
        <v>3</v>
      </c>
      <c r="Y8" s="181">
        <f t="shared" si="4"/>
        <v>4</v>
      </c>
      <c r="Z8" s="181">
        <f t="shared" si="4"/>
        <v>5</v>
      </c>
      <c r="AA8" s="181">
        <f t="shared" si="4"/>
        <v>6</v>
      </c>
      <c r="AB8" s="181">
        <f t="shared" si="4"/>
        <v>7</v>
      </c>
      <c r="AC8" s="181">
        <f t="shared" si="4"/>
        <v>1</v>
      </c>
      <c r="AD8" s="181">
        <f t="shared" si="4"/>
        <v>2</v>
      </c>
      <c r="AE8" s="181">
        <f t="shared" si="4"/>
        <v>3</v>
      </c>
      <c r="AF8" s="181">
        <f t="shared" si="4"/>
        <v>4</v>
      </c>
      <c r="AG8" s="181">
        <f>IF(Jahresarbeitszeit!AJ34=0," ",WEEKDAY(AG7))</f>
        <v>5</v>
      </c>
      <c r="AH8" s="181"/>
      <c r="AI8" s="181"/>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F9" si="5">IF($AK$7&lt;$AK$8,VLOOKUP(E8,$AV$14:$AW$20,2,FALSE),VLOOKUP(E8,$BA$14:$BB$20,2,FALSE))</f>
        <v>0.35000000000000003</v>
      </c>
      <c r="F9" s="183">
        <f t="shared" si="5"/>
        <v>0.35000000000000003</v>
      </c>
      <c r="G9" s="183">
        <f t="shared" si="5"/>
        <v>0</v>
      </c>
      <c r="H9" s="183">
        <f t="shared" si="5"/>
        <v>0</v>
      </c>
      <c r="I9" s="183">
        <f t="shared" si="5"/>
        <v>0.35000000000000003</v>
      </c>
      <c r="J9" s="183">
        <f t="shared" si="5"/>
        <v>0.35000000000000003</v>
      </c>
      <c r="K9" s="183">
        <f t="shared" si="5"/>
        <v>0.35000000000000003</v>
      </c>
      <c r="L9" s="183">
        <f t="shared" si="5"/>
        <v>0.35000000000000003</v>
      </c>
      <c r="M9" s="183">
        <f t="shared" si="5"/>
        <v>0.35000000000000003</v>
      </c>
      <c r="N9" s="183">
        <f t="shared" si="5"/>
        <v>0</v>
      </c>
      <c r="O9" s="183">
        <f t="shared" si="5"/>
        <v>0</v>
      </c>
      <c r="P9" s="183">
        <f t="shared" si="5"/>
        <v>0.35000000000000003</v>
      </c>
      <c r="Q9" s="183">
        <f t="shared" si="5"/>
        <v>0.35000000000000003</v>
      </c>
      <c r="R9" s="183">
        <f t="shared" si="5"/>
        <v>0.35000000000000003</v>
      </c>
      <c r="S9" s="183">
        <f t="shared" si="5"/>
        <v>0.35000000000000003</v>
      </c>
      <c r="T9" s="183">
        <f t="shared" si="5"/>
        <v>0.35000000000000003</v>
      </c>
      <c r="U9" s="183">
        <f t="shared" si="5"/>
        <v>0</v>
      </c>
      <c r="V9" s="183">
        <f t="shared" si="5"/>
        <v>0</v>
      </c>
      <c r="W9" s="183">
        <f t="shared" si="5"/>
        <v>0.35000000000000003</v>
      </c>
      <c r="X9" s="183">
        <f>IF($AK$7&lt;$AK$8,VLOOKUP(X8,$AV$14:$AW$20,2,FALSE),VLOOKUP(X8,$BA$14:$BB$20,2,FALSE))</f>
        <v>0.35000000000000003</v>
      </c>
      <c r="Y9" s="183">
        <f t="shared" si="5"/>
        <v>0.35000000000000003</v>
      </c>
      <c r="Z9" s="183">
        <f t="shared" si="5"/>
        <v>0.35000000000000003</v>
      </c>
      <c r="AA9" s="183">
        <f t="shared" si="5"/>
        <v>0.35000000000000003</v>
      </c>
      <c r="AB9" s="183">
        <f t="shared" si="5"/>
        <v>0</v>
      </c>
      <c r="AC9" s="183">
        <f t="shared" si="5"/>
        <v>0</v>
      </c>
      <c r="AD9" s="183">
        <f t="shared" si="5"/>
        <v>0.35000000000000003</v>
      </c>
      <c r="AE9" s="183">
        <f t="shared" si="5"/>
        <v>0.35000000000000003</v>
      </c>
      <c r="AF9" s="183">
        <f t="shared" si="5"/>
        <v>0.35000000000000003</v>
      </c>
      <c r="AG9" s="183">
        <f>IF(AG7=" "," ",IF($AK$7&lt;$AK$8,VLOOKUP(AG8,$AV$14:$AW$20,2,FALSE),VLOOKUP(AG8,$BA$14:$BB$20,2,FALSE)))</f>
        <v>0.35000000000000003</v>
      </c>
      <c r="AH9" s="183"/>
      <c r="AI9" s="183"/>
      <c r="AK9" s="184"/>
      <c r="AM9" s="176"/>
      <c r="AN9" s="174"/>
      <c r="AO9" s="174"/>
      <c r="AR9" s="176"/>
    </row>
    <row r="10" spans="1:54" s="190" customFormat="1" ht="21" customHeight="1">
      <c r="A10" s="185" t="s">
        <v>178</v>
      </c>
      <c r="B10" s="186"/>
      <c r="C10" s="186"/>
      <c r="D10" s="187">
        <f>SUM(E10:AI10)</f>
        <v>0</v>
      </c>
      <c r="E10" s="188">
        <f>SUM(E11+E12+E107+E143)</f>
        <v>0</v>
      </c>
      <c r="F10" s="189">
        <f t="shared" ref="F10:AF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IF(Jahresarbeitszeit!AJ34=0," ",SUM(AG11+AG12+AG107+AG143))</f>
        <v>0</v>
      </c>
      <c r="AH10" s="189"/>
      <c r="AI10" s="189"/>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F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IF(Jahresarbeitszeit!AJ34=0," ",SUM(AG13-AG104)/1440)</f>
        <v>0</v>
      </c>
      <c r="AH12" s="205"/>
      <c r="AI12" s="205"/>
      <c r="AK12" s="191"/>
      <c r="AL12" s="192"/>
      <c r="AM12" s="193"/>
      <c r="AN12" s="194"/>
      <c r="AO12" s="194"/>
      <c r="AR12" s="193"/>
    </row>
    <row r="13" spans="1:54" ht="13.5" customHeight="1">
      <c r="A13" s="206" t="s">
        <v>180</v>
      </c>
      <c r="B13" s="207" t="s">
        <v>181</v>
      </c>
      <c r="C13" s="208"/>
      <c r="D13" s="209"/>
      <c r="E13" s="210">
        <f t="shared" ref="E13:AG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c r="AI13" s="210"/>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 t="shared" ref="AK14:AK77" si="11">IF(AL14="Mo",1,IF(AL14="Di",2,IF(AL14="Mi",3,IF(AL14="Do",4,IF(AL14="Fr",5,IF(AL14="Sa",6,IF(AL14="So",7,"-1 ")))))))</f>
        <v>2</v>
      </c>
      <c r="AL14" s="136" t="str">
        <f>IF(Kinder!C8&gt;0,Kinder!L8," ")</f>
        <v>DI</v>
      </c>
      <c r="AM14" s="137" t="str">
        <f t="shared" ref="AM14:AM77" si="12">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si="11"/>
        <v xml:space="preserve">-1 </v>
      </c>
      <c r="AL15" s="136" t="str">
        <f>IF(Kinder!C9&gt;0,Kinder!L9," ")</f>
        <v xml:space="preserve"> </v>
      </c>
      <c r="AM15" s="137" t="str">
        <f t="shared" si="12"/>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ref="AK78:AK103" si="17">IF(AL78="Mo",1,IF(AL78="Di",2,IF(AL78="Mi",3,IF(AL78="Do",4,IF(AL78="Fr",5,IF(AL78="Sa",6,IF(AL78="So",7,"-1 ")))))))</f>
        <v xml:space="preserve">-1 </v>
      </c>
      <c r="AL78" s="136" t="str">
        <f>IF(Kinder!C72&gt;0,Kinder!L72," ")</f>
        <v xml:space="preserve"> </v>
      </c>
      <c r="AM78" s="137" t="str">
        <f t="shared" ref="AM78:AM103" si="18">IF(B78=" ","C",IF((AQ78)&lt;=0,"B","A"))</f>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si="17"/>
        <v xml:space="preserve">-1 </v>
      </c>
      <c r="AL79" s="136" t="str">
        <f>IF(Kinder!C73&gt;0,Kinder!L73," ")</f>
        <v xml:space="preserve"> </v>
      </c>
      <c r="AM79" s="137" t="str">
        <f t="shared" si="18"/>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45325</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G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c r="AI107" s="231"/>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G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c r="AI109" s="237"/>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62"/>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4"/>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4"/>
      <c r="S113" s="251"/>
      <c r="T113" s="251"/>
      <c r="U113" s="251"/>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G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c r="AI115" s="258"/>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G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c r="AI118" s="257"/>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68"/>
      <c r="U121" s="249"/>
      <c r="V121" s="249"/>
      <c r="W121" s="268"/>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G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c r="AI124" s="257"/>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4"/>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69"/>
      <c r="Y128" s="269"/>
      <c r="Z128" s="272"/>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G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c r="AI129" s="257"/>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G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c r="AI131" s="257"/>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G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c r="AI134" s="257"/>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G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c r="AI136" s="257"/>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G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c r="AI143" s="286"/>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c r="AI145" s="240"/>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c r="AI146" s="240"/>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c r="AI147" s="240"/>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c r="AI148" s="240"/>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G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c r="AI150" s="299"/>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G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c r="AI151" s="236"/>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G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c r="AI158" s="302"/>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G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c r="AI165" s="303"/>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G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c r="AI171" s="302"/>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5"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45354</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IF(AK7&lt;AK8,Stammdaten!B48*Stammdaten!B10,Stammdaten!B48*Stammdaten!E11)</f>
        <v>6.916666666666667</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SUM(AUG!D3+SEP!D3+OKT!D3+NOV!D3+DEZ!D3+JAN!D3+FEB!D3+MAR!D3)</f>
        <v>58.716666666666669</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SUM(FEB!R4)+D4-D145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SUM(AUG!AK4+SEP!D4+OKT!D4+NOV!D4+DEZ!D4+JAN!D4+FEB!D4+MAR!D4)</f>
        <v>5.2083333333333329E-2</v>
      </c>
      <c r="AL4" s="766"/>
    </row>
    <row r="5" spans="1:54" s="162" customFormat="1" ht="19.5" customHeight="1">
      <c r="A5" s="776" t="s">
        <v>199</v>
      </c>
      <c r="B5" s="776"/>
      <c r="C5" s="776"/>
      <c r="D5" s="157">
        <f>IF(D3-D4&lt;0,TEXT(-(D3-D4),"+[hh]:mm"),D3-D4)</f>
        <v>6.916666666666667</v>
      </c>
      <c r="E5" s="777" t="s">
        <v>174</v>
      </c>
      <c r="F5" s="777"/>
      <c r="G5" s="777"/>
      <c r="H5" s="777"/>
      <c r="I5" s="777"/>
      <c r="J5" s="778">
        <f>SUM(FEB!J5-J4)</f>
        <v>25</v>
      </c>
      <c r="K5" s="778"/>
      <c r="L5" s="779" t="s">
        <v>22</v>
      </c>
      <c r="M5" s="779"/>
      <c r="N5" s="158"/>
      <c r="O5" s="159"/>
      <c r="P5" s="160"/>
      <c r="Q5" s="161"/>
      <c r="R5" s="772">
        <f>IF(R3-R4&lt;0,TEXT(-(R3-R4),"+[hh]:mm"),R3-R4)</f>
        <v>78.531250000000014</v>
      </c>
      <c r="S5" s="772"/>
      <c r="T5" s="772"/>
      <c r="U5" s="773" t="s">
        <v>175</v>
      </c>
      <c r="V5" s="773"/>
      <c r="W5" s="773"/>
      <c r="X5" s="773"/>
      <c r="Y5" s="773"/>
      <c r="Z5" s="774">
        <f>SUM(B7)</f>
        <v>45354</v>
      </c>
      <c r="AA5" s="774"/>
      <c r="AB5" s="774"/>
      <c r="AC5" s="775" t="s">
        <v>176</v>
      </c>
      <c r="AD5" s="775"/>
      <c r="AE5" s="775"/>
      <c r="AF5" s="775"/>
      <c r="AG5" s="780">
        <f>IF(AK5&lt;0,TEXT(-(AK5),"+[hh]:mm"),AK5)</f>
        <v>58.664583333333333</v>
      </c>
      <c r="AH5" s="780"/>
      <c r="AI5" s="780"/>
      <c r="AK5" s="781">
        <f>IF(AK3-AK4&lt;0,TEXT(-(AK3-AK4),"+[hh]:mm"),AK3-AK4)</f>
        <v>58.664583333333333</v>
      </c>
      <c r="AL5" s="781"/>
      <c r="AM5" s="163"/>
      <c r="AN5" s="164"/>
      <c r="AO5" s="164"/>
      <c r="AR5" s="163"/>
    </row>
    <row r="6" spans="1:54" s="162" customFormat="1" ht="9.75" customHeight="1">
      <c r="A6" s="165"/>
      <c r="B6" s="771"/>
      <c r="C6" s="771"/>
      <c r="D6" s="166"/>
      <c r="E6" s="167">
        <f>IF(E7="","",TRUNC((E7-WEEKDAY(E7,2)-DATE(YEAR(E7+4-WEEKDAY(E7,2)),1,-10))/7))</f>
        <v>9</v>
      </c>
      <c r="F6" s="167">
        <f t="shared" ref="F6:K6" si="0">IF(F7="","",TRUNC((F7-WEEKDAY(F7,2)-DATE(YEAR(F7+4-WEEKDAY(F7,2)),1,-10))/7))</f>
        <v>9</v>
      </c>
      <c r="G6" s="167">
        <f t="shared" si="0"/>
        <v>9</v>
      </c>
      <c r="H6" s="167">
        <f t="shared" si="0"/>
        <v>10</v>
      </c>
      <c r="I6" s="167">
        <f t="shared" si="0"/>
        <v>10</v>
      </c>
      <c r="J6" s="167">
        <f t="shared" si="0"/>
        <v>10</v>
      </c>
      <c r="K6" s="167">
        <f t="shared" si="0"/>
        <v>10</v>
      </c>
      <c r="L6" s="167">
        <f t="shared" ref="L6:V6" si="1">TRUNC((L7-WEEKDAY(L7,2)-DATE(YEAR(L7+4-WEEKDAY(L7,2)),1,-10))/7)</f>
        <v>10</v>
      </c>
      <c r="M6" s="167">
        <f t="shared" si="1"/>
        <v>10</v>
      </c>
      <c r="N6" s="167">
        <f t="shared" si="1"/>
        <v>10</v>
      </c>
      <c r="O6" s="167">
        <f t="shared" si="1"/>
        <v>11</v>
      </c>
      <c r="P6" s="167">
        <f t="shared" si="1"/>
        <v>11</v>
      </c>
      <c r="Q6" s="167">
        <f t="shared" si="1"/>
        <v>11</v>
      </c>
      <c r="R6" s="167">
        <f t="shared" si="1"/>
        <v>11</v>
      </c>
      <c r="S6" s="167">
        <f t="shared" si="1"/>
        <v>11</v>
      </c>
      <c r="T6" s="167">
        <f t="shared" si="1"/>
        <v>11</v>
      </c>
      <c r="U6" s="167">
        <f t="shared" si="1"/>
        <v>11</v>
      </c>
      <c r="V6" s="167">
        <f t="shared" si="1"/>
        <v>12</v>
      </c>
      <c r="W6" s="167">
        <f t="shared" ref="W6:AI6" si="2">TRUNC((W7-DATE(YEAR(W7+3-MOD(W7-2,7)),1,MOD(W7-2,7)-9))/7)</f>
        <v>12</v>
      </c>
      <c r="X6" s="167">
        <f t="shared" si="2"/>
        <v>12</v>
      </c>
      <c r="Y6" s="167">
        <f t="shared" si="2"/>
        <v>12</v>
      </c>
      <c r="Z6" s="167">
        <f t="shared" si="2"/>
        <v>12</v>
      </c>
      <c r="AA6" s="167">
        <f t="shared" si="2"/>
        <v>12</v>
      </c>
      <c r="AB6" s="167">
        <f t="shared" si="2"/>
        <v>12</v>
      </c>
      <c r="AC6" s="167">
        <f t="shared" si="2"/>
        <v>13</v>
      </c>
      <c r="AD6" s="167">
        <f t="shared" si="2"/>
        <v>13</v>
      </c>
      <c r="AE6" s="167">
        <f t="shared" si="2"/>
        <v>13</v>
      </c>
      <c r="AF6" s="167">
        <f t="shared" si="2"/>
        <v>13</v>
      </c>
      <c r="AG6" s="167">
        <f t="shared" si="2"/>
        <v>13</v>
      </c>
      <c r="AH6" s="167">
        <f t="shared" si="2"/>
        <v>13</v>
      </c>
      <c r="AI6" s="168">
        <f t="shared" si="2"/>
        <v>13</v>
      </c>
      <c r="AK6" s="311"/>
      <c r="AL6" s="312"/>
      <c r="AM6" s="163"/>
      <c r="AN6" s="164"/>
      <c r="AO6" s="164"/>
      <c r="AR6" s="163"/>
    </row>
    <row r="7" spans="1:54" s="177" customFormat="1" ht="15" customHeight="1">
      <c r="A7" s="169">
        <f>SUM(Zeitbudget!L18)</f>
        <v>45292</v>
      </c>
      <c r="B7" s="782">
        <f>DATE(YEAR($V$2),MONTH($V$2)+$D$7-1,DAY($V$2))</f>
        <v>45354</v>
      </c>
      <c r="C7" s="782"/>
      <c r="D7" s="170">
        <v>3</v>
      </c>
      <c r="E7" s="171">
        <f>DATE(YEAR($A$7),MONTH($A$7)+$D$7-1,DAY($A$7))</f>
        <v>45352</v>
      </c>
      <c r="F7" s="172">
        <f>E7+1</f>
        <v>45353</v>
      </c>
      <c r="G7" s="172">
        <f t="shared" ref="G7:AI7" si="3">F7+1</f>
        <v>45354</v>
      </c>
      <c r="H7" s="172">
        <f t="shared" si="3"/>
        <v>45355</v>
      </c>
      <c r="I7" s="172">
        <f t="shared" si="3"/>
        <v>45356</v>
      </c>
      <c r="J7" s="172">
        <f t="shared" si="3"/>
        <v>45357</v>
      </c>
      <c r="K7" s="172">
        <f t="shared" si="3"/>
        <v>45358</v>
      </c>
      <c r="L7" s="172">
        <f t="shared" si="3"/>
        <v>45359</v>
      </c>
      <c r="M7" s="172">
        <f t="shared" si="3"/>
        <v>45360</v>
      </c>
      <c r="N7" s="172">
        <f t="shared" si="3"/>
        <v>45361</v>
      </c>
      <c r="O7" s="172">
        <f t="shared" si="3"/>
        <v>45362</v>
      </c>
      <c r="P7" s="172">
        <f t="shared" si="3"/>
        <v>45363</v>
      </c>
      <c r="Q7" s="172">
        <f t="shared" si="3"/>
        <v>45364</v>
      </c>
      <c r="R7" s="172">
        <f t="shared" si="3"/>
        <v>45365</v>
      </c>
      <c r="S7" s="172">
        <f t="shared" si="3"/>
        <v>45366</v>
      </c>
      <c r="T7" s="172">
        <f t="shared" si="3"/>
        <v>45367</v>
      </c>
      <c r="U7" s="172">
        <f t="shared" si="3"/>
        <v>45368</v>
      </c>
      <c r="V7" s="172">
        <f t="shared" si="3"/>
        <v>45369</v>
      </c>
      <c r="W7" s="172">
        <f t="shared" si="3"/>
        <v>45370</v>
      </c>
      <c r="X7" s="172">
        <f t="shared" si="3"/>
        <v>45371</v>
      </c>
      <c r="Y7" s="172">
        <f t="shared" si="3"/>
        <v>45372</v>
      </c>
      <c r="Z7" s="172">
        <f t="shared" si="3"/>
        <v>45373</v>
      </c>
      <c r="AA7" s="172">
        <f t="shared" si="3"/>
        <v>45374</v>
      </c>
      <c r="AB7" s="172">
        <f t="shared" si="3"/>
        <v>45375</v>
      </c>
      <c r="AC7" s="172">
        <f t="shared" si="3"/>
        <v>45376</v>
      </c>
      <c r="AD7" s="172">
        <f t="shared" si="3"/>
        <v>45377</v>
      </c>
      <c r="AE7" s="172">
        <f t="shared" si="3"/>
        <v>45378</v>
      </c>
      <c r="AF7" s="172">
        <f t="shared" si="3"/>
        <v>45379</v>
      </c>
      <c r="AG7" s="172">
        <f t="shared" si="3"/>
        <v>45380</v>
      </c>
      <c r="AH7" s="172">
        <f t="shared" si="3"/>
        <v>45381</v>
      </c>
      <c r="AI7" s="173">
        <f t="shared" si="3"/>
        <v>45382</v>
      </c>
      <c r="AJ7" s="174"/>
      <c r="AK7" s="175">
        <f>SUM(AL7:AM7)</f>
        <v>8</v>
      </c>
      <c r="AL7" s="175">
        <f>IF(AO7=0,SUM(AO7),SUM(AP7))</f>
        <v>8</v>
      </c>
      <c r="AM7" s="176">
        <f>IF(AO7&lt;&gt;0,SUM(AO7),SUM(AP7))</f>
        <v>0</v>
      </c>
      <c r="AN7" s="174">
        <f>MONTH(1&amp;B7)+3</f>
        <v>15</v>
      </c>
      <c r="AO7" s="174" t="str">
        <f>IF(AN7=12,5,IF(AN7=11,4,IF(AN7=10,3,IF(AN7=9,2,IF(AN7=8,1,IF(AN7=7,12," "))))))</f>
        <v xml:space="preserve"> </v>
      </c>
      <c r="AP7" s="174">
        <f>IF(AN7=15,8,IF(AN7=14,7,IF(AN7=13,6,IF(AN7=6,11,IF(AN7=5,10,IF(AN7=4,9,IF(AN7=2,7," ")))))))</f>
        <v>8</v>
      </c>
      <c r="AR7" s="176"/>
    </row>
    <row r="8" spans="1:54" s="177" customFormat="1" ht="13.5" customHeight="1">
      <c r="A8" s="178"/>
      <c r="B8" s="783" t="str">
        <f>IF(AC2="","",DATE(YEAR($AC$2),MONTH($AC$2),DAY($AC$2)))</f>
        <v/>
      </c>
      <c r="C8" s="783"/>
      <c r="D8" s="179"/>
      <c r="E8" s="180">
        <f>WEEKDAY(E7)</f>
        <v>6</v>
      </c>
      <c r="F8" s="181">
        <f t="shared" ref="F8:AI8" si="4">WEEKDAY(F7)</f>
        <v>7</v>
      </c>
      <c r="G8" s="181">
        <f t="shared" si="4"/>
        <v>1</v>
      </c>
      <c r="H8" s="181">
        <f t="shared" si="4"/>
        <v>2</v>
      </c>
      <c r="I8" s="181">
        <f t="shared" si="4"/>
        <v>3</v>
      </c>
      <c r="J8" s="181">
        <f t="shared" si="4"/>
        <v>4</v>
      </c>
      <c r="K8" s="181">
        <f t="shared" si="4"/>
        <v>5</v>
      </c>
      <c r="L8" s="181">
        <f t="shared" si="4"/>
        <v>6</v>
      </c>
      <c r="M8" s="181">
        <f t="shared" si="4"/>
        <v>7</v>
      </c>
      <c r="N8" s="181">
        <f t="shared" si="4"/>
        <v>1</v>
      </c>
      <c r="O8" s="181">
        <f t="shared" si="4"/>
        <v>2</v>
      </c>
      <c r="P8" s="181">
        <f t="shared" si="4"/>
        <v>3</v>
      </c>
      <c r="Q8" s="181">
        <f t="shared" si="4"/>
        <v>4</v>
      </c>
      <c r="R8" s="181">
        <f t="shared" si="4"/>
        <v>5</v>
      </c>
      <c r="S8" s="181">
        <f t="shared" si="4"/>
        <v>6</v>
      </c>
      <c r="T8" s="181">
        <f t="shared" si="4"/>
        <v>7</v>
      </c>
      <c r="U8" s="181">
        <f t="shared" si="4"/>
        <v>1</v>
      </c>
      <c r="V8" s="181">
        <f t="shared" si="4"/>
        <v>2</v>
      </c>
      <c r="W8" s="181">
        <f t="shared" si="4"/>
        <v>3</v>
      </c>
      <c r="X8" s="181">
        <f t="shared" si="4"/>
        <v>4</v>
      </c>
      <c r="Y8" s="181">
        <f t="shared" si="4"/>
        <v>5</v>
      </c>
      <c r="Z8" s="181">
        <f t="shared" si="4"/>
        <v>6</v>
      </c>
      <c r="AA8" s="181">
        <f t="shared" si="4"/>
        <v>7</v>
      </c>
      <c r="AB8" s="181">
        <f t="shared" si="4"/>
        <v>1</v>
      </c>
      <c r="AC8" s="181">
        <f t="shared" si="4"/>
        <v>2</v>
      </c>
      <c r="AD8" s="181">
        <f t="shared" si="4"/>
        <v>3</v>
      </c>
      <c r="AE8" s="181">
        <f t="shared" si="4"/>
        <v>4</v>
      </c>
      <c r="AF8" s="181">
        <f t="shared" si="4"/>
        <v>5</v>
      </c>
      <c r="AG8" s="181">
        <f t="shared" si="4"/>
        <v>6</v>
      </c>
      <c r="AH8" s="181">
        <f t="shared" si="4"/>
        <v>7</v>
      </c>
      <c r="AI8" s="181">
        <f t="shared" si="4"/>
        <v>1</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0.35000000000000003</v>
      </c>
      <c r="F9" s="183">
        <f t="shared" si="5"/>
        <v>0</v>
      </c>
      <c r="G9" s="183">
        <f t="shared" si="5"/>
        <v>0</v>
      </c>
      <c r="H9" s="183">
        <f t="shared" si="5"/>
        <v>0.35000000000000003</v>
      </c>
      <c r="I9" s="183">
        <f t="shared" si="5"/>
        <v>0.35000000000000003</v>
      </c>
      <c r="J9" s="183">
        <f t="shared" si="5"/>
        <v>0.35000000000000003</v>
      </c>
      <c r="K9" s="183">
        <f t="shared" si="5"/>
        <v>0.35000000000000003</v>
      </c>
      <c r="L9" s="183">
        <f t="shared" si="5"/>
        <v>0.35000000000000003</v>
      </c>
      <c r="M9" s="183">
        <f t="shared" si="5"/>
        <v>0</v>
      </c>
      <c r="N9" s="183">
        <f t="shared" si="5"/>
        <v>0</v>
      </c>
      <c r="O9" s="183">
        <f t="shared" si="5"/>
        <v>0.35000000000000003</v>
      </c>
      <c r="P9" s="183">
        <f t="shared" si="5"/>
        <v>0.35000000000000003</v>
      </c>
      <c r="Q9" s="183">
        <f t="shared" si="5"/>
        <v>0.35000000000000003</v>
      </c>
      <c r="R9" s="183">
        <f t="shared" si="5"/>
        <v>0.35000000000000003</v>
      </c>
      <c r="S9" s="183">
        <f t="shared" si="5"/>
        <v>0.35000000000000003</v>
      </c>
      <c r="T9" s="183">
        <f t="shared" si="5"/>
        <v>0</v>
      </c>
      <c r="U9" s="183">
        <f t="shared" si="5"/>
        <v>0</v>
      </c>
      <c r="V9" s="183">
        <f t="shared" si="5"/>
        <v>0.35000000000000003</v>
      </c>
      <c r="W9" s="183">
        <f t="shared" si="5"/>
        <v>0.35000000000000003</v>
      </c>
      <c r="X9" s="183">
        <f t="shared" si="5"/>
        <v>0.35000000000000003</v>
      </c>
      <c r="Y9" s="183">
        <f t="shared" si="5"/>
        <v>0.35000000000000003</v>
      </c>
      <c r="Z9" s="183">
        <f t="shared" si="5"/>
        <v>0.35000000000000003</v>
      </c>
      <c r="AA9" s="183">
        <f t="shared" si="5"/>
        <v>0</v>
      </c>
      <c r="AB9" s="183">
        <f t="shared" si="5"/>
        <v>0</v>
      </c>
      <c r="AC9" s="183">
        <f t="shared" si="5"/>
        <v>0.35000000000000003</v>
      </c>
      <c r="AD9" s="183">
        <f t="shared" si="5"/>
        <v>0.35000000000000003</v>
      </c>
      <c r="AE9" s="183">
        <f t="shared" si="5"/>
        <v>0.35000000000000003</v>
      </c>
      <c r="AF9" s="183">
        <f t="shared" si="5"/>
        <v>0.35000000000000003</v>
      </c>
      <c r="AG9" s="183">
        <f t="shared" si="5"/>
        <v>0.35000000000000003</v>
      </c>
      <c r="AH9" s="183">
        <f t="shared" si="5"/>
        <v>0</v>
      </c>
      <c r="AI9" s="183">
        <f t="shared" si="5"/>
        <v>0</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 t="shared" ref="AK14:AK77" si="11">IF(AL14="Mo",1,IF(AL14="Di",2,IF(AL14="Mi",3,IF(AL14="Do",4,IF(AL14="Fr",5,IF(AL14="Sa",6,IF(AL14="So",7,"-1 ")))))))</f>
        <v>2</v>
      </c>
      <c r="AL14" s="136" t="str">
        <f>IF(Kinder!C8&gt;0,Kinder!L8," ")</f>
        <v>DI</v>
      </c>
      <c r="AM14" s="137" t="str">
        <f t="shared" ref="AM14:AM77" si="12">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si="11"/>
        <v xml:space="preserve">-1 </v>
      </c>
      <c r="AL15" s="136" t="str">
        <f>IF(Kinder!C9&gt;0,Kinder!L9," ")</f>
        <v xml:space="preserve"> </v>
      </c>
      <c r="AM15" s="137" t="str">
        <f t="shared" si="12"/>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ref="AK78:AK103" si="17">IF(AL78="Mo",1,IF(AL78="Di",2,IF(AL78="Mi",3,IF(AL78="Do",4,IF(AL78="Fr",5,IF(AL78="Sa",6,IF(AL78="So",7,"-1 ")))))))</f>
        <v xml:space="preserve">-1 </v>
      </c>
      <c r="AL78" s="136" t="str">
        <f>IF(Kinder!C72&gt;0,Kinder!L72," ")</f>
        <v xml:space="preserve"> </v>
      </c>
      <c r="AM78" s="137" t="str">
        <f t="shared" ref="AM78:AM103" si="18">IF(B78=" ","C",IF((AQ78)&lt;=0,"B","A"))</f>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si="17"/>
        <v xml:space="preserve">-1 </v>
      </c>
      <c r="AL79" s="136" t="str">
        <f>IF(Kinder!C73&gt;0,Kinder!L73," ")</f>
        <v xml:space="preserve"> </v>
      </c>
      <c r="AM79" s="137" t="str">
        <f t="shared" si="18"/>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45354</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62"/>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68"/>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68"/>
      <c r="U121" s="249"/>
      <c r="V121" s="249"/>
      <c r="W121" s="268"/>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69"/>
      <c r="Y128" s="269"/>
      <c r="Z128" s="272"/>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4"/>
      <c r="Q132" s="251"/>
      <c r="R132" s="254"/>
      <c r="S132" s="254"/>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4"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ColWidth="10.7109375"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0.7109375" style="135" hidden="1" customWidth="1"/>
    <col min="38" max="38" width="10.7109375" style="136" hidden="1" customWidth="1"/>
    <col min="39" max="39" width="10.7109375" style="137" hidden="1" customWidth="1"/>
    <col min="40" max="41" width="10.7109375" style="138" hidden="1" customWidth="1"/>
    <col min="42" max="43" width="10.7109375" style="134" hidden="1" customWidth="1"/>
    <col min="44" max="44" width="10.7109375" style="137" hidden="1" customWidth="1"/>
    <col min="45" max="55" width="10.7109375" style="134" hidden="1" customWidth="1"/>
    <col min="56" max="16384" width="10.710937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45385</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IF(AK7&lt;AK8,Stammdaten!B49*Stammdaten!B10,Stammdaten!B49*Stammdaten!E11)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SUM(AUG!D3+SEP!D3+OKT!D3+NOV!D3+DEZ!D3+JAN!D3+FEB!D3+MAR!D3+APR!D3)</f>
        <v>66.066666666666663</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SUM(MAR!R4)+D4-D145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SUM(AUG!AK4+SEP!D4+OKT!D4+NOV!D4+DEZ!D4+JAN!D4+FEB!D4+MAR!D4+APR!D4)</f>
        <v>5.2083333333333329E-2</v>
      </c>
      <c r="AL4" s="766"/>
    </row>
    <row r="5" spans="1:54" s="162" customFormat="1" ht="19.5" customHeight="1">
      <c r="A5" s="776" t="s">
        <v>200</v>
      </c>
      <c r="B5" s="776"/>
      <c r="C5" s="776"/>
      <c r="D5" s="157">
        <f>IF(D3-D4&lt;0,TEXT(-(D3-D4),"+[hh]:mm"),D3-D4)</f>
        <v>7.3500000000000005</v>
      </c>
      <c r="E5" s="777" t="s">
        <v>174</v>
      </c>
      <c r="F5" s="777"/>
      <c r="G5" s="777"/>
      <c r="H5" s="777"/>
      <c r="I5" s="777"/>
      <c r="J5" s="778">
        <f>SUM(MAR!J5-J4)</f>
        <v>25</v>
      </c>
      <c r="K5" s="778"/>
      <c r="L5" s="779" t="s">
        <v>22</v>
      </c>
      <c r="M5" s="779"/>
      <c r="N5" s="158"/>
      <c r="O5" s="159"/>
      <c r="P5" s="160"/>
      <c r="Q5" s="161"/>
      <c r="R5" s="772">
        <f>IF(R3-R4&lt;0,TEXT(-(R3-R4),"+[hh]:mm"),R3-R4)</f>
        <v>78.531250000000014</v>
      </c>
      <c r="S5" s="772"/>
      <c r="T5" s="772"/>
      <c r="U5" s="773" t="s">
        <v>175</v>
      </c>
      <c r="V5" s="773"/>
      <c r="W5" s="773"/>
      <c r="X5" s="773"/>
      <c r="Y5" s="773"/>
      <c r="Z5" s="774">
        <f>SUM(B7)</f>
        <v>45385</v>
      </c>
      <c r="AA5" s="774"/>
      <c r="AB5" s="774"/>
      <c r="AC5" s="775" t="s">
        <v>176</v>
      </c>
      <c r="AD5" s="775"/>
      <c r="AE5" s="775"/>
      <c r="AF5" s="775"/>
      <c r="AG5" s="780">
        <f>IF(AK5&lt;0,TEXT(-(AK5),"+[hh]:mm"),AK5)</f>
        <v>66.014583333333334</v>
      </c>
      <c r="AH5" s="780"/>
      <c r="AI5" s="780"/>
      <c r="AK5" s="781">
        <f>IF(AK3-AK4&lt;0,TEXT(-(AK3-AK4),"+[hh]:mm"),AK3-AK4)</f>
        <v>66.014583333333334</v>
      </c>
      <c r="AL5" s="781"/>
      <c r="AM5" s="163"/>
      <c r="AN5" s="164"/>
      <c r="AO5" s="164"/>
      <c r="AR5" s="163"/>
    </row>
    <row r="6" spans="1:54" s="162" customFormat="1" ht="9.75" customHeight="1">
      <c r="A6" s="165"/>
      <c r="B6" s="771"/>
      <c r="C6" s="771"/>
      <c r="D6" s="166"/>
      <c r="E6" s="167">
        <f>IF(E7="","",TRUNC((E7-WEEKDAY(E7,2)-DATE(YEAR(E7+4-WEEKDAY(E7,2)),1,-10))/7))</f>
        <v>14</v>
      </c>
      <c r="F6" s="167">
        <f t="shared" ref="F6:K6" si="0">IF(F7="","",TRUNC((F7-WEEKDAY(F7,2)-DATE(YEAR(F7+4-WEEKDAY(F7,2)),1,-10))/7))</f>
        <v>14</v>
      </c>
      <c r="G6" s="167">
        <f t="shared" si="0"/>
        <v>14</v>
      </c>
      <c r="H6" s="167">
        <f t="shared" si="0"/>
        <v>14</v>
      </c>
      <c r="I6" s="167">
        <f t="shared" si="0"/>
        <v>14</v>
      </c>
      <c r="J6" s="167">
        <f t="shared" si="0"/>
        <v>14</v>
      </c>
      <c r="K6" s="167">
        <f t="shared" si="0"/>
        <v>14</v>
      </c>
      <c r="L6" s="167">
        <f t="shared" ref="L6:V6" si="1">TRUNC((L7-WEEKDAY(L7,2)-DATE(YEAR(L7+4-WEEKDAY(L7,2)),1,-10))/7)</f>
        <v>15</v>
      </c>
      <c r="M6" s="167">
        <f t="shared" si="1"/>
        <v>15</v>
      </c>
      <c r="N6" s="167">
        <f t="shared" si="1"/>
        <v>15</v>
      </c>
      <c r="O6" s="167">
        <f t="shared" si="1"/>
        <v>15</v>
      </c>
      <c r="P6" s="167">
        <f t="shared" si="1"/>
        <v>15</v>
      </c>
      <c r="Q6" s="167">
        <f t="shared" si="1"/>
        <v>15</v>
      </c>
      <c r="R6" s="167">
        <f t="shared" si="1"/>
        <v>15</v>
      </c>
      <c r="S6" s="167">
        <f t="shared" si="1"/>
        <v>16</v>
      </c>
      <c r="T6" s="167">
        <f t="shared" si="1"/>
        <v>16</v>
      </c>
      <c r="U6" s="167">
        <f t="shared" si="1"/>
        <v>16</v>
      </c>
      <c r="V6" s="167">
        <f t="shared" si="1"/>
        <v>16</v>
      </c>
      <c r="W6" s="167">
        <f t="shared" ref="W6:AH6" si="2">TRUNC((W7-DATE(YEAR(W7+3-MOD(W7-2,7)),1,MOD(W7-2,7)-9))/7)</f>
        <v>16</v>
      </c>
      <c r="X6" s="167">
        <f t="shared" si="2"/>
        <v>16</v>
      </c>
      <c r="Y6" s="167">
        <f t="shared" si="2"/>
        <v>16</v>
      </c>
      <c r="Z6" s="167">
        <f t="shared" si="2"/>
        <v>17</v>
      </c>
      <c r="AA6" s="167">
        <f t="shared" si="2"/>
        <v>17</v>
      </c>
      <c r="AB6" s="167">
        <f t="shared" si="2"/>
        <v>17</v>
      </c>
      <c r="AC6" s="167">
        <f t="shared" si="2"/>
        <v>17</v>
      </c>
      <c r="AD6" s="167">
        <f t="shared" si="2"/>
        <v>17</v>
      </c>
      <c r="AE6" s="167">
        <f t="shared" si="2"/>
        <v>17</v>
      </c>
      <c r="AF6" s="167">
        <f t="shared" si="2"/>
        <v>17</v>
      </c>
      <c r="AG6" s="167">
        <f t="shared" si="2"/>
        <v>18</v>
      </c>
      <c r="AH6" s="167">
        <f t="shared" si="2"/>
        <v>18</v>
      </c>
      <c r="AI6" s="168"/>
      <c r="AK6" s="311"/>
      <c r="AL6" s="312"/>
      <c r="AM6" s="163"/>
      <c r="AN6" s="164"/>
      <c r="AO6" s="164"/>
      <c r="AR6" s="163"/>
    </row>
    <row r="7" spans="1:54" s="177" customFormat="1" ht="15" customHeight="1">
      <c r="A7" s="169">
        <f>SUM(Zeitbudget!L18)</f>
        <v>45292</v>
      </c>
      <c r="B7" s="782">
        <f>DATE(YEAR($V$2),MONTH($V$2)+$D$7-1,DAY($V$2))</f>
        <v>45385</v>
      </c>
      <c r="C7" s="782"/>
      <c r="D7" s="170">
        <v>4</v>
      </c>
      <c r="E7" s="171">
        <f>DATE(YEAR($A$7),MONTH($A$7)+$D$7-1,DAY($A$7))</f>
        <v>45383</v>
      </c>
      <c r="F7" s="172">
        <f>E7+1</f>
        <v>45384</v>
      </c>
      <c r="G7" s="172">
        <f t="shared" ref="G7:AH7" si="3">F7+1</f>
        <v>45385</v>
      </c>
      <c r="H7" s="172">
        <f t="shared" si="3"/>
        <v>45386</v>
      </c>
      <c r="I7" s="172">
        <f t="shared" si="3"/>
        <v>45387</v>
      </c>
      <c r="J7" s="172">
        <f t="shared" si="3"/>
        <v>45388</v>
      </c>
      <c r="K7" s="172">
        <f t="shared" si="3"/>
        <v>45389</v>
      </c>
      <c r="L7" s="172">
        <f t="shared" si="3"/>
        <v>45390</v>
      </c>
      <c r="M7" s="172">
        <f t="shared" si="3"/>
        <v>45391</v>
      </c>
      <c r="N7" s="172">
        <f t="shared" si="3"/>
        <v>45392</v>
      </c>
      <c r="O7" s="172">
        <f t="shared" si="3"/>
        <v>45393</v>
      </c>
      <c r="P7" s="172">
        <f t="shared" si="3"/>
        <v>45394</v>
      </c>
      <c r="Q7" s="172">
        <f t="shared" si="3"/>
        <v>45395</v>
      </c>
      <c r="R7" s="172">
        <f t="shared" si="3"/>
        <v>45396</v>
      </c>
      <c r="S7" s="172">
        <f t="shared" si="3"/>
        <v>45397</v>
      </c>
      <c r="T7" s="172">
        <f t="shared" si="3"/>
        <v>45398</v>
      </c>
      <c r="U7" s="172">
        <f t="shared" si="3"/>
        <v>45399</v>
      </c>
      <c r="V7" s="172">
        <f t="shared" si="3"/>
        <v>45400</v>
      </c>
      <c r="W7" s="172">
        <f t="shared" si="3"/>
        <v>45401</v>
      </c>
      <c r="X7" s="172">
        <f t="shared" si="3"/>
        <v>45402</v>
      </c>
      <c r="Y7" s="172">
        <f t="shared" si="3"/>
        <v>45403</v>
      </c>
      <c r="Z7" s="172">
        <f t="shared" si="3"/>
        <v>45404</v>
      </c>
      <c r="AA7" s="172">
        <f t="shared" si="3"/>
        <v>45405</v>
      </c>
      <c r="AB7" s="172">
        <f t="shared" si="3"/>
        <v>45406</v>
      </c>
      <c r="AC7" s="172">
        <f t="shared" si="3"/>
        <v>45407</v>
      </c>
      <c r="AD7" s="172">
        <f t="shared" si="3"/>
        <v>45408</v>
      </c>
      <c r="AE7" s="172">
        <f t="shared" si="3"/>
        <v>45409</v>
      </c>
      <c r="AF7" s="172">
        <f t="shared" si="3"/>
        <v>45410</v>
      </c>
      <c r="AG7" s="172">
        <f t="shared" si="3"/>
        <v>45411</v>
      </c>
      <c r="AH7" s="172">
        <f t="shared" si="3"/>
        <v>45412</v>
      </c>
      <c r="AI7" s="173"/>
      <c r="AJ7" s="174"/>
      <c r="AK7" s="175">
        <f>SUM(AL7:AM7)</f>
        <v>9</v>
      </c>
      <c r="AL7" s="175">
        <f>IF(AO7=0,SUM(AO7),SUM(AP7))</f>
        <v>9</v>
      </c>
      <c r="AM7" s="176">
        <f>IF(AO7&lt;&gt;0,SUM(AO7),SUM(AP7))</f>
        <v>0</v>
      </c>
      <c r="AN7" s="174">
        <f>MONTH(1&amp;B7)+3</f>
        <v>4</v>
      </c>
      <c r="AO7" s="174" t="str">
        <f>IF(AN7=12,5,IF(AN7=11,4,IF(AN7=10,3,IF(AN7=9,2,IF(AN7=8,1,IF(AN7=7,12," "))))))</f>
        <v xml:space="preserve"> </v>
      </c>
      <c r="AP7" s="174">
        <f>IF(AN7=15,8,IF(AN7=14,7,IF(AN7=13,6,IF(AN7=6,11,IF(AN7=5,10,IF(AN7=4,9,IF(AN7=2,7," ")))))))</f>
        <v>9</v>
      </c>
      <c r="AR7" s="176"/>
    </row>
    <row r="8" spans="1:54" s="177" customFormat="1" ht="13.5" customHeight="1">
      <c r="A8" s="178"/>
      <c r="B8" s="783" t="str">
        <f>IF(AC2="","",DATE(YEAR($AC$2),MONTH($AC$2),DAY($AC$2)))</f>
        <v/>
      </c>
      <c r="C8" s="783"/>
      <c r="D8" s="179"/>
      <c r="E8" s="180">
        <f>WEEKDAY(E7)</f>
        <v>2</v>
      </c>
      <c r="F8" s="181">
        <f t="shared" ref="F8:AH8" si="4">WEEKDAY(F7)</f>
        <v>3</v>
      </c>
      <c r="G8" s="181">
        <f t="shared" si="4"/>
        <v>4</v>
      </c>
      <c r="H8" s="181">
        <f t="shared" si="4"/>
        <v>5</v>
      </c>
      <c r="I8" s="181">
        <f t="shared" si="4"/>
        <v>6</v>
      </c>
      <c r="J8" s="181">
        <f t="shared" si="4"/>
        <v>7</v>
      </c>
      <c r="K8" s="181">
        <f t="shared" si="4"/>
        <v>1</v>
      </c>
      <c r="L8" s="181">
        <f t="shared" si="4"/>
        <v>2</v>
      </c>
      <c r="M8" s="181">
        <f t="shared" si="4"/>
        <v>3</v>
      </c>
      <c r="N8" s="181">
        <f t="shared" si="4"/>
        <v>4</v>
      </c>
      <c r="O8" s="181">
        <f t="shared" si="4"/>
        <v>5</v>
      </c>
      <c r="P8" s="181">
        <f t="shared" si="4"/>
        <v>6</v>
      </c>
      <c r="Q8" s="181">
        <f t="shared" si="4"/>
        <v>7</v>
      </c>
      <c r="R8" s="181">
        <f t="shared" si="4"/>
        <v>1</v>
      </c>
      <c r="S8" s="181">
        <f t="shared" si="4"/>
        <v>2</v>
      </c>
      <c r="T8" s="181">
        <f t="shared" si="4"/>
        <v>3</v>
      </c>
      <c r="U8" s="181">
        <f t="shared" si="4"/>
        <v>4</v>
      </c>
      <c r="V8" s="181">
        <f t="shared" si="4"/>
        <v>5</v>
      </c>
      <c r="W8" s="181">
        <f t="shared" si="4"/>
        <v>6</v>
      </c>
      <c r="X8" s="181">
        <f t="shared" si="4"/>
        <v>7</v>
      </c>
      <c r="Y8" s="181">
        <f t="shared" si="4"/>
        <v>1</v>
      </c>
      <c r="Z8" s="181">
        <f t="shared" si="4"/>
        <v>2</v>
      </c>
      <c r="AA8" s="181">
        <f t="shared" si="4"/>
        <v>3</v>
      </c>
      <c r="AB8" s="181">
        <f t="shared" si="4"/>
        <v>4</v>
      </c>
      <c r="AC8" s="181">
        <f t="shared" si="4"/>
        <v>5</v>
      </c>
      <c r="AD8" s="181">
        <f t="shared" si="4"/>
        <v>6</v>
      </c>
      <c r="AE8" s="181">
        <f t="shared" si="4"/>
        <v>7</v>
      </c>
      <c r="AF8" s="181">
        <f t="shared" si="4"/>
        <v>1</v>
      </c>
      <c r="AG8" s="181">
        <f t="shared" si="4"/>
        <v>2</v>
      </c>
      <c r="AH8" s="181">
        <f t="shared" si="4"/>
        <v>3</v>
      </c>
      <c r="AI8" s="181"/>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H9" si="5">IF($AK$7&lt;$AK$8,VLOOKUP(E8,$AV$14:$AW$20,2,FALSE),VLOOKUP(E8,$BA$14:$BB$20,2,FALSE))</f>
        <v>0.35000000000000003</v>
      </c>
      <c r="F9" s="183">
        <f t="shared" si="5"/>
        <v>0.35000000000000003</v>
      </c>
      <c r="G9" s="183">
        <f t="shared" si="5"/>
        <v>0.35000000000000003</v>
      </c>
      <c r="H9" s="183">
        <f t="shared" si="5"/>
        <v>0.35000000000000003</v>
      </c>
      <c r="I9" s="183">
        <f t="shared" si="5"/>
        <v>0.35000000000000003</v>
      </c>
      <c r="J9" s="183">
        <f t="shared" si="5"/>
        <v>0</v>
      </c>
      <c r="K9" s="183">
        <f t="shared" si="5"/>
        <v>0</v>
      </c>
      <c r="L9" s="183">
        <f t="shared" si="5"/>
        <v>0.35000000000000003</v>
      </c>
      <c r="M9" s="183">
        <f t="shared" si="5"/>
        <v>0.35000000000000003</v>
      </c>
      <c r="N9" s="183">
        <f t="shared" si="5"/>
        <v>0.35000000000000003</v>
      </c>
      <c r="O9" s="183">
        <f t="shared" si="5"/>
        <v>0.35000000000000003</v>
      </c>
      <c r="P9" s="183">
        <f t="shared" si="5"/>
        <v>0.35000000000000003</v>
      </c>
      <c r="Q9" s="183">
        <f t="shared" si="5"/>
        <v>0</v>
      </c>
      <c r="R9" s="183">
        <f t="shared" si="5"/>
        <v>0</v>
      </c>
      <c r="S9" s="183">
        <f t="shared" si="5"/>
        <v>0.35000000000000003</v>
      </c>
      <c r="T9" s="183">
        <f t="shared" si="5"/>
        <v>0.35000000000000003</v>
      </c>
      <c r="U9" s="183">
        <f t="shared" si="5"/>
        <v>0.35000000000000003</v>
      </c>
      <c r="V9" s="183">
        <f t="shared" si="5"/>
        <v>0.35000000000000003</v>
      </c>
      <c r="W9" s="183">
        <f t="shared" si="5"/>
        <v>0.35000000000000003</v>
      </c>
      <c r="X9" s="183">
        <f t="shared" si="5"/>
        <v>0</v>
      </c>
      <c r="Y9" s="183">
        <f t="shared" si="5"/>
        <v>0</v>
      </c>
      <c r="Z9" s="183">
        <f t="shared" si="5"/>
        <v>0.35000000000000003</v>
      </c>
      <c r="AA9" s="183">
        <f t="shared" si="5"/>
        <v>0.35000000000000003</v>
      </c>
      <c r="AB9" s="183">
        <f t="shared" si="5"/>
        <v>0.35000000000000003</v>
      </c>
      <c r="AC9" s="183">
        <f t="shared" si="5"/>
        <v>0.35000000000000003</v>
      </c>
      <c r="AD9" s="183">
        <f t="shared" si="5"/>
        <v>0.35000000000000003</v>
      </c>
      <c r="AE9" s="183">
        <f t="shared" si="5"/>
        <v>0</v>
      </c>
      <c r="AF9" s="183">
        <f t="shared" si="5"/>
        <v>0</v>
      </c>
      <c r="AG9" s="183">
        <f t="shared" si="5"/>
        <v>0.35000000000000003</v>
      </c>
      <c r="AH9" s="183">
        <f t="shared" si="5"/>
        <v>0.35000000000000003</v>
      </c>
      <c r="AI9" s="183"/>
      <c r="AK9" s="184"/>
      <c r="AM9" s="176"/>
      <c r="AN9" s="174"/>
      <c r="AO9" s="174"/>
      <c r="AR9" s="176"/>
    </row>
    <row r="10" spans="1:54" s="190" customFormat="1" ht="21" customHeight="1">
      <c r="A10" s="185" t="s">
        <v>178</v>
      </c>
      <c r="B10" s="186"/>
      <c r="C10" s="186"/>
      <c r="D10" s="187">
        <f>SUM(E10:AI10)</f>
        <v>0</v>
      </c>
      <c r="E10" s="188">
        <f>SUM(E11+E12+E107+E143)</f>
        <v>0</v>
      </c>
      <c r="F10" s="189">
        <f t="shared" ref="F10:AH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H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c r="AK12" s="191"/>
      <c r="AL12" s="192"/>
      <c r="AM12" s="193"/>
      <c r="AN12" s="194"/>
      <c r="AO12" s="194"/>
      <c r="AR12" s="193"/>
    </row>
    <row r="13" spans="1:54" ht="13.5" customHeight="1">
      <c r="A13" s="206" t="s">
        <v>180</v>
      </c>
      <c r="B13" s="207" t="s">
        <v>181</v>
      </c>
      <c r="C13" s="208"/>
      <c r="D13" s="209"/>
      <c r="E13" s="210">
        <f t="shared" ref="E13:AH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45385</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H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H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4"/>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H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H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68"/>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68"/>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68"/>
      <c r="P122" s="249"/>
      <c r="Q122" s="249"/>
      <c r="R122" s="249"/>
      <c r="S122" s="249"/>
      <c r="T122" s="249"/>
      <c r="U122" s="249"/>
      <c r="V122" s="249"/>
      <c r="W122" s="249"/>
      <c r="X122" s="249"/>
      <c r="Y122" s="268"/>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316"/>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H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H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H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H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H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H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H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H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H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H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H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62"/>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3"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45415</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IF(AK7&lt;AK8,Stammdaten!B50*Stammdaten!B10,Stammdaten!B50*Stammdaten!E11)</f>
        <v>6.5666666666666673</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SUM(AUG!D3+SEP!D3+OKT!D3+NOV!D3+DEZ!D3+JAN!D3+FEB!D3+MAR!D3+APR!D3+MAI!D3)</f>
        <v>72.633333333333326</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SUM(APR!R4)+D4-D145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SUM(AUG!AK4+SEP!D4+OKT!D4+NOV!D4+DEZ!D4+JAN!D4+FEB!D4+MAR!D4+APR!D4+MAI!D4)</f>
        <v>5.2083333333333329E-2</v>
      </c>
      <c r="AL4" s="766"/>
    </row>
    <row r="5" spans="1:54" s="162" customFormat="1" ht="19.5" customHeight="1">
      <c r="A5" s="776" t="s">
        <v>201</v>
      </c>
      <c r="B5" s="776"/>
      <c r="C5" s="776"/>
      <c r="D5" s="157">
        <f>IF(D3-D4&lt;0,TEXT(-(D3-D4),"+[hh]:mm"),D3-D4)</f>
        <v>6.5666666666666673</v>
      </c>
      <c r="E5" s="777" t="s">
        <v>174</v>
      </c>
      <c r="F5" s="777"/>
      <c r="G5" s="777"/>
      <c r="H5" s="777"/>
      <c r="I5" s="777"/>
      <c r="J5" s="778">
        <f>SUM(APR!J5-J4)</f>
        <v>25</v>
      </c>
      <c r="K5" s="778"/>
      <c r="L5" s="779" t="s">
        <v>22</v>
      </c>
      <c r="M5" s="779"/>
      <c r="N5" s="158"/>
      <c r="O5" s="159"/>
      <c r="P5" s="160"/>
      <c r="Q5" s="161"/>
      <c r="R5" s="772">
        <f>IF(R3-R4&lt;0,TEXT(-(R3-R4),"+[hh]:mm"),R3-R4)</f>
        <v>78.531250000000014</v>
      </c>
      <c r="S5" s="772"/>
      <c r="T5" s="772"/>
      <c r="U5" s="773" t="s">
        <v>175</v>
      </c>
      <c r="V5" s="773"/>
      <c r="W5" s="773"/>
      <c r="X5" s="773"/>
      <c r="Y5" s="773"/>
      <c r="Z5" s="774">
        <f>SUM(B7)</f>
        <v>45415</v>
      </c>
      <c r="AA5" s="774"/>
      <c r="AB5" s="774"/>
      <c r="AC5" s="775" t="s">
        <v>176</v>
      </c>
      <c r="AD5" s="775"/>
      <c r="AE5" s="775"/>
      <c r="AF5" s="775"/>
      <c r="AG5" s="780">
        <f>IF(AK5&lt;0,TEXT(-(AK5),"+[hh]:mm"),AK5)</f>
        <v>72.581249999999997</v>
      </c>
      <c r="AH5" s="780"/>
      <c r="AI5" s="780"/>
      <c r="AK5" s="781">
        <f>IF(AK3-AK4&lt;0,TEXT(-(AK3-AK4),"+[hh]:mm"),AK3-AK4)</f>
        <v>72.581249999999997</v>
      </c>
      <c r="AL5" s="781"/>
      <c r="AM5" s="163"/>
      <c r="AN5" s="164"/>
      <c r="AO5" s="164"/>
      <c r="AR5" s="163"/>
    </row>
    <row r="6" spans="1:54" s="162" customFormat="1" ht="9.75" customHeight="1">
      <c r="A6" s="165"/>
      <c r="B6" s="771"/>
      <c r="C6" s="771"/>
      <c r="D6" s="166"/>
      <c r="E6" s="167">
        <f>IF(E7="","",TRUNC((E7-WEEKDAY(E7,2)-DATE(YEAR(E7+4-WEEKDAY(E7,2)),1,-10))/7))</f>
        <v>18</v>
      </c>
      <c r="F6" s="167">
        <f t="shared" ref="F6:K6" si="0">IF(F7="","",TRUNC((F7-WEEKDAY(F7,2)-DATE(YEAR(F7+4-WEEKDAY(F7,2)),1,-10))/7))</f>
        <v>18</v>
      </c>
      <c r="G6" s="167">
        <f t="shared" si="0"/>
        <v>18</v>
      </c>
      <c r="H6" s="167">
        <f t="shared" si="0"/>
        <v>18</v>
      </c>
      <c r="I6" s="167">
        <f t="shared" si="0"/>
        <v>18</v>
      </c>
      <c r="J6" s="167">
        <f t="shared" si="0"/>
        <v>19</v>
      </c>
      <c r="K6" s="167">
        <f t="shared" si="0"/>
        <v>19</v>
      </c>
      <c r="L6" s="167">
        <f t="shared" ref="L6:V6" si="1">TRUNC((L7-WEEKDAY(L7,2)-DATE(YEAR(L7+4-WEEKDAY(L7,2)),1,-10))/7)</f>
        <v>19</v>
      </c>
      <c r="M6" s="167">
        <f t="shared" si="1"/>
        <v>19</v>
      </c>
      <c r="N6" s="167">
        <f t="shared" si="1"/>
        <v>19</v>
      </c>
      <c r="O6" s="167">
        <f t="shared" si="1"/>
        <v>19</v>
      </c>
      <c r="P6" s="167">
        <f t="shared" si="1"/>
        <v>19</v>
      </c>
      <c r="Q6" s="167">
        <f t="shared" si="1"/>
        <v>20</v>
      </c>
      <c r="R6" s="167">
        <f t="shared" si="1"/>
        <v>20</v>
      </c>
      <c r="S6" s="167">
        <f t="shared" si="1"/>
        <v>20</v>
      </c>
      <c r="T6" s="167">
        <f t="shared" si="1"/>
        <v>20</v>
      </c>
      <c r="U6" s="167">
        <f t="shared" si="1"/>
        <v>20</v>
      </c>
      <c r="V6" s="167">
        <f t="shared" si="1"/>
        <v>20</v>
      </c>
      <c r="W6" s="167">
        <f t="shared" ref="W6:AI6" si="2">TRUNC((W7-DATE(YEAR(W7+3-MOD(W7-2,7)),1,MOD(W7-2,7)-9))/7)</f>
        <v>20</v>
      </c>
      <c r="X6" s="167">
        <f t="shared" si="2"/>
        <v>21</v>
      </c>
      <c r="Y6" s="167">
        <f t="shared" si="2"/>
        <v>21</v>
      </c>
      <c r="Z6" s="167">
        <f t="shared" si="2"/>
        <v>21</v>
      </c>
      <c r="AA6" s="167">
        <f t="shared" si="2"/>
        <v>21</v>
      </c>
      <c r="AB6" s="167">
        <f t="shared" si="2"/>
        <v>21</v>
      </c>
      <c r="AC6" s="167">
        <f t="shared" si="2"/>
        <v>21</v>
      </c>
      <c r="AD6" s="167">
        <f t="shared" si="2"/>
        <v>21</v>
      </c>
      <c r="AE6" s="167">
        <f t="shared" si="2"/>
        <v>22</v>
      </c>
      <c r="AF6" s="167">
        <f t="shared" si="2"/>
        <v>22</v>
      </c>
      <c r="AG6" s="167">
        <f t="shared" si="2"/>
        <v>22</v>
      </c>
      <c r="AH6" s="167">
        <f t="shared" si="2"/>
        <v>22</v>
      </c>
      <c r="AI6" s="168">
        <f t="shared" si="2"/>
        <v>22</v>
      </c>
      <c r="AK6" s="311"/>
      <c r="AL6" s="312"/>
      <c r="AM6" s="163"/>
      <c r="AN6" s="164"/>
      <c r="AO6" s="164"/>
      <c r="AR6" s="163"/>
    </row>
    <row r="7" spans="1:54" s="177" customFormat="1" ht="15" customHeight="1">
      <c r="A7" s="169">
        <f>SUM(Zeitbudget!L18)</f>
        <v>45292</v>
      </c>
      <c r="B7" s="782">
        <f>DATE(YEAR($V$2),MONTH($V$2)+$D$7-1,DAY($V$2))</f>
        <v>45415</v>
      </c>
      <c r="C7" s="782"/>
      <c r="D7" s="170">
        <v>5</v>
      </c>
      <c r="E7" s="171">
        <f>DATE(YEAR($A$7),MONTH($A$7)+$D$7-1,DAY($A$7))</f>
        <v>45413</v>
      </c>
      <c r="F7" s="172">
        <f>E7+1</f>
        <v>45414</v>
      </c>
      <c r="G7" s="172">
        <f t="shared" ref="G7:AI7" si="3">F7+1</f>
        <v>45415</v>
      </c>
      <c r="H7" s="172">
        <f t="shared" si="3"/>
        <v>45416</v>
      </c>
      <c r="I7" s="172">
        <f t="shared" si="3"/>
        <v>45417</v>
      </c>
      <c r="J7" s="172">
        <f t="shared" si="3"/>
        <v>45418</v>
      </c>
      <c r="K7" s="172">
        <f t="shared" si="3"/>
        <v>45419</v>
      </c>
      <c r="L7" s="172">
        <f t="shared" si="3"/>
        <v>45420</v>
      </c>
      <c r="M7" s="172">
        <f t="shared" si="3"/>
        <v>45421</v>
      </c>
      <c r="N7" s="172">
        <f t="shared" si="3"/>
        <v>45422</v>
      </c>
      <c r="O7" s="172">
        <f t="shared" si="3"/>
        <v>45423</v>
      </c>
      <c r="P7" s="172">
        <f t="shared" si="3"/>
        <v>45424</v>
      </c>
      <c r="Q7" s="172">
        <f t="shared" si="3"/>
        <v>45425</v>
      </c>
      <c r="R7" s="172">
        <f t="shared" si="3"/>
        <v>45426</v>
      </c>
      <c r="S7" s="172">
        <f t="shared" si="3"/>
        <v>45427</v>
      </c>
      <c r="T7" s="172">
        <f t="shared" si="3"/>
        <v>45428</v>
      </c>
      <c r="U7" s="172">
        <f t="shared" si="3"/>
        <v>45429</v>
      </c>
      <c r="V7" s="172">
        <f t="shared" si="3"/>
        <v>45430</v>
      </c>
      <c r="W7" s="172">
        <f t="shared" si="3"/>
        <v>45431</v>
      </c>
      <c r="X7" s="172">
        <f t="shared" si="3"/>
        <v>45432</v>
      </c>
      <c r="Y7" s="172">
        <f t="shared" si="3"/>
        <v>45433</v>
      </c>
      <c r="Z7" s="172">
        <f t="shared" si="3"/>
        <v>45434</v>
      </c>
      <c r="AA7" s="172">
        <f t="shared" si="3"/>
        <v>45435</v>
      </c>
      <c r="AB7" s="172">
        <f t="shared" si="3"/>
        <v>45436</v>
      </c>
      <c r="AC7" s="172">
        <f t="shared" si="3"/>
        <v>45437</v>
      </c>
      <c r="AD7" s="172">
        <f t="shared" si="3"/>
        <v>45438</v>
      </c>
      <c r="AE7" s="172">
        <f t="shared" si="3"/>
        <v>45439</v>
      </c>
      <c r="AF7" s="172">
        <f t="shared" si="3"/>
        <v>45440</v>
      </c>
      <c r="AG7" s="172">
        <f t="shared" si="3"/>
        <v>45441</v>
      </c>
      <c r="AH7" s="172">
        <f t="shared" si="3"/>
        <v>45442</v>
      </c>
      <c r="AI7" s="173">
        <f t="shared" si="3"/>
        <v>45443</v>
      </c>
      <c r="AJ7" s="174"/>
      <c r="AK7" s="175">
        <f>SUM(AL7:AM7)</f>
        <v>10</v>
      </c>
      <c r="AL7" s="175">
        <f>IF(AO7=0,SUM(AO7),SUM(AP7))</f>
        <v>10</v>
      </c>
      <c r="AM7" s="176">
        <f>IF(AO7&lt;&gt;0,SUM(AO7),SUM(AP7))</f>
        <v>0</v>
      </c>
      <c r="AN7" s="174">
        <f>MONTH(1&amp;B7)+3</f>
        <v>5</v>
      </c>
      <c r="AO7" s="174" t="str">
        <f>IF(AN7=12,5,IF(AN7=11,4,IF(AN7=10,3,IF(AN7=9,2,IF(AN7=8,1,IF(AN7=7,12," "))))))</f>
        <v xml:space="preserve"> </v>
      </c>
      <c r="AP7" s="174">
        <f>IF(AN7=15,8,IF(AN7=14,7,IF(AN7=13,6,IF(AN7=6,11,IF(AN7=5,10,IF(AN7=4,9,IF(AN7=2,7," ")))))))</f>
        <v>10</v>
      </c>
      <c r="AR7" s="176"/>
    </row>
    <row r="8" spans="1:54" s="177" customFormat="1" ht="13.5" customHeight="1">
      <c r="A8" s="178"/>
      <c r="B8" s="783" t="str">
        <f>IF(AC2="","",DATE(YEAR($AC$2),MONTH($AC$2),DAY($AC$2)))</f>
        <v/>
      </c>
      <c r="C8" s="783"/>
      <c r="D8" s="179"/>
      <c r="E8" s="180">
        <f>WEEKDAY(E7)</f>
        <v>4</v>
      </c>
      <c r="F8" s="181">
        <f t="shared" ref="F8:AI8" si="4">WEEKDAY(F7)</f>
        <v>5</v>
      </c>
      <c r="G8" s="181">
        <f t="shared" si="4"/>
        <v>6</v>
      </c>
      <c r="H8" s="181">
        <f t="shared" si="4"/>
        <v>7</v>
      </c>
      <c r="I8" s="181">
        <f t="shared" si="4"/>
        <v>1</v>
      </c>
      <c r="J8" s="181">
        <f t="shared" si="4"/>
        <v>2</v>
      </c>
      <c r="K8" s="181">
        <f t="shared" si="4"/>
        <v>3</v>
      </c>
      <c r="L8" s="181">
        <f t="shared" si="4"/>
        <v>4</v>
      </c>
      <c r="M8" s="181">
        <f t="shared" si="4"/>
        <v>5</v>
      </c>
      <c r="N8" s="181">
        <f t="shared" si="4"/>
        <v>6</v>
      </c>
      <c r="O8" s="181">
        <f t="shared" si="4"/>
        <v>7</v>
      </c>
      <c r="P8" s="181">
        <f t="shared" si="4"/>
        <v>1</v>
      </c>
      <c r="Q8" s="181">
        <f t="shared" si="4"/>
        <v>2</v>
      </c>
      <c r="R8" s="181">
        <f t="shared" si="4"/>
        <v>3</v>
      </c>
      <c r="S8" s="181">
        <f t="shared" si="4"/>
        <v>4</v>
      </c>
      <c r="T8" s="181">
        <f t="shared" si="4"/>
        <v>5</v>
      </c>
      <c r="U8" s="181">
        <f t="shared" si="4"/>
        <v>6</v>
      </c>
      <c r="V8" s="181">
        <f t="shared" si="4"/>
        <v>7</v>
      </c>
      <c r="W8" s="181">
        <f t="shared" si="4"/>
        <v>1</v>
      </c>
      <c r="X8" s="181">
        <f t="shared" si="4"/>
        <v>2</v>
      </c>
      <c r="Y8" s="181">
        <f t="shared" si="4"/>
        <v>3</v>
      </c>
      <c r="Z8" s="181">
        <f t="shared" si="4"/>
        <v>4</v>
      </c>
      <c r="AA8" s="181">
        <f t="shared" si="4"/>
        <v>5</v>
      </c>
      <c r="AB8" s="181">
        <f t="shared" si="4"/>
        <v>6</v>
      </c>
      <c r="AC8" s="181">
        <f t="shared" si="4"/>
        <v>7</v>
      </c>
      <c r="AD8" s="181">
        <f t="shared" si="4"/>
        <v>1</v>
      </c>
      <c r="AE8" s="181">
        <f t="shared" si="4"/>
        <v>2</v>
      </c>
      <c r="AF8" s="181">
        <f t="shared" si="4"/>
        <v>3</v>
      </c>
      <c r="AG8" s="181">
        <f t="shared" si="4"/>
        <v>4</v>
      </c>
      <c r="AH8" s="181">
        <f t="shared" si="4"/>
        <v>5</v>
      </c>
      <c r="AI8" s="181">
        <f t="shared" si="4"/>
        <v>6</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0.35000000000000003</v>
      </c>
      <c r="F9" s="183">
        <f t="shared" si="5"/>
        <v>0.35000000000000003</v>
      </c>
      <c r="G9" s="183">
        <f t="shared" si="5"/>
        <v>0.35000000000000003</v>
      </c>
      <c r="H9" s="183">
        <f t="shared" si="5"/>
        <v>0</v>
      </c>
      <c r="I9" s="183">
        <f t="shared" si="5"/>
        <v>0</v>
      </c>
      <c r="J9" s="183">
        <f t="shared" si="5"/>
        <v>0.35000000000000003</v>
      </c>
      <c r="K9" s="183">
        <f t="shared" si="5"/>
        <v>0.35000000000000003</v>
      </c>
      <c r="L9" s="183">
        <f t="shared" si="5"/>
        <v>0.35000000000000003</v>
      </c>
      <c r="M9" s="183">
        <f t="shared" si="5"/>
        <v>0.35000000000000003</v>
      </c>
      <c r="N9" s="183">
        <f t="shared" si="5"/>
        <v>0.35000000000000003</v>
      </c>
      <c r="O9" s="183">
        <f t="shared" si="5"/>
        <v>0</v>
      </c>
      <c r="P9" s="183">
        <f t="shared" si="5"/>
        <v>0</v>
      </c>
      <c r="Q9" s="183">
        <f t="shared" si="5"/>
        <v>0.35000000000000003</v>
      </c>
      <c r="R9" s="183">
        <f t="shared" si="5"/>
        <v>0.35000000000000003</v>
      </c>
      <c r="S9" s="183">
        <f t="shared" si="5"/>
        <v>0.35000000000000003</v>
      </c>
      <c r="T9" s="183">
        <f t="shared" si="5"/>
        <v>0.35000000000000003</v>
      </c>
      <c r="U9" s="183">
        <f t="shared" si="5"/>
        <v>0.35000000000000003</v>
      </c>
      <c r="V9" s="183">
        <f t="shared" si="5"/>
        <v>0</v>
      </c>
      <c r="W9" s="183">
        <f t="shared" si="5"/>
        <v>0</v>
      </c>
      <c r="X9" s="183">
        <f t="shared" si="5"/>
        <v>0.35000000000000003</v>
      </c>
      <c r="Y9" s="183">
        <f t="shared" si="5"/>
        <v>0.35000000000000003</v>
      </c>
      <c r="Z9" s="183">
        <f t="shared" si="5"/>
        <v>0.35000000000000003</v>
      </c>
      <c r="AA9" s="183">
        <f t="shared" si="5"/>
        <v>0.35000000000000003</v>
      </c>
      <c r="AB9" s="183">
        <f t="shared" si="5"/>
        <v>0.35000000000000003</v>
      </c>
      <c r="AC9" s="183">
        <f t="shared" si="5"/>
        <v>0</v>
      </c>
      <c r="AD9" s="183">
        <f t="shared" si="5"/>
        <v>0</v>
      </c>
      <c r="AE9" s="183">
        <f t="shared" si="5"/>
        <v>0.35000000000000003</v>
      </c>
      <c r="AF9" s="183">
        <f t="shared" si="5"/>
        <v>0.35000000000000003</v>
      </c>
      <c r="AG9" s="183">
        <f t="shared" si="5"/>
        <v>0.35000000000000003</v>
      </c>
      <c r="AH9" s="183">
        <f t="shared" si="5"/>
        <v>0.35000000000000003</v>
      </c>
      <c r="AI9" s="183">
        <f t="shared" si="5"/>
        <v>0.35000000000000003</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45415</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62"/>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4"/>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68"/>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72"/>
      <c r="N128" s="269"/>
      <c r="O128" s="269"/>
      <c r="P128" s="269"/>
      <c r="Q128" s="269"/>
      <c r="R128" s="269"/>
      <c r="S128" s="269"/>
      <c r="T128" s="269"/>
      <c r="U128" s="269"/>
      <c r="V128" s="269"/>
      <c r="W128" s="272"/>
      <c r="X128" s="269"/>
      <c r="Y128" s="269"/>
      <c r="Z128" s="269"/>
      <c r="AA128" s="272"/>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2"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45446</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IF(AK7&lt;AK8,Stammdaten!B51*Stammdaten!B10,Stammdaten!B51*Stammdaten!E11)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SUM(AUG!D3+SEP!D3+OKT!D3+NOV!D3+DEZ!D3+JAN!D3+FEB!D3+MAR!D3+APR!D3+MAI!D3+JUN!D3)</f>
        <v>79.98333333333332</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SUM(MAI!R4)+D4-D145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SUM(AUG!AK4+SEP!D4+OKT!D4+NOV!D4+DEZ!D4+JAN!D4+FEB!D4+MAR!D4+APR!D4+MAI!D4+JUN!D4)</f>
        <v>5.2083333333333329E-2</v>
      </c>
      <c r="AL4" s="766"/>
    </row>
    <row r="5" spans="1:54" s="162" customFormat="1" ht="19.5" customHeight="1">
      <c r="A5" s="776" t="s">
        <v>202</v>
      </c>
      <c r="B5" s="776"/>
      <c r="C5" s="776"/>
      <c r="D5" s="157">
        <f>IF(D3-D4&lt;0,TEXT(-(D3-D4),"+[hh]:mm"),D3-D4)</f>
        <v>7.3500000000000005</v>
      </c>
      <c r="E5" s="777" t="s">
        <v>174</v>
      </c>
      <c r="F5" s="777"/>
      <c r="G5" s="777"/>
      <c r="H5" s="777"/>
      <c r="I5" s="777"/>
      <c r="J5" s="778">
        <f>SUM(MAI!J5-J4)</f>
        <v>25</v>
      </c>
      <c r="K5" s="778"/>
      <c r="L5" s="779" t="s">
        <v>22</v>
      </c>
      <c r="M5" s="779"/>
      <c r="N5" s="158"/>
      <c r="O5" s="159"/>
      <c r="P5" s="160"/>
      <c r="Q5" s="161"/>
      <c r="R5" s="772">
        <f>IF(R3-R4&lt;0,TEXT(-(R3-R4),"+[hh]:mm"),R3-R4)</f>
        <v>78.531250000000014</v>
      </c>
      <c r="S5" s="772"/>
      <c r="T5" s="772"/>
      <c r="U5" s="773" t="s">
        <v>175</v>
      </c>
      <c r="V5" s="773"/>
      <c r="W5" s="773"/>
      <c r="X5" s="773"/>
      <c r="Y5" s="773"/>
      <c r="Z5" s="774">
        <f>SUM(B7)</f>
        <v>45446</v>
      </c>
      <c r="AA5" s="774"/>
      <c r="AB5" s="774"/>
      <c r="AC5" s="775" t="s">
        <v>176</v>
      </c>
      <c r="AD5" s="775"/>
      <c r="AE5" s="775"/>
      <c r="AF5" s="775"/>
      <c r="AG5" s="780">
        <f>IF(AK5&lt;0,TEXT(-(AK5),"+[hh]:mm"),AK5)</f>
        <v>79.931249999999991</v>
      </c>
      <c r="AH5" s="780"/>
      <c r="AI5" s="780"/>
      <c r="AK5" s="781">
        <f>IF(AK3-AK4&lt;0,TEXT(-(AK3-AK4),"+[hh]:mm"),AK3-AK4)</f>
        <v>79.931249999999991</v>
      </c>
      <c r="AL5" s="781"/>
      <c r="AM5" s="163"/>
      <c r="AN5" s="164"/>
      <c r="AO5" s="164"/>
      <c r="AR5" s="163"/>
    </row>
    <row r="6" spans="1:54" s="162" customFormat="1" ht="9.75" customHeight="1">
      <c r="A6" s="165"/>
      <c r="B6" s="771"/>
      <c r="C6" s="771"/>
      <c r="D6" s="166"/>
      <c r="E6" s="167">
        <f>IF(E7="","",TRUNC((E7-WEEKDAY(E7,2)-DATE(YEAR(E7+4-WEEKDAY(E7,2)),1,-10))/7))</f>
        <v>22</v>
      </c>
      <c r="F6" s="167">
        <f t="shared" ref="F6:K6" si="0">IF(F7="","",TRUNC((F7-WEEKDAY(F7,2)-DATE(YEAR(F7+4-WEEKDAY(F7,2)),1,-10))/7))</f>
        <v>22</v>
      </c>
      <c r="G6" s="167">
        <f t="shared" si="0"/>
        <v>23</v>
      </c>
      <c r="H6" s="167">
        <f t="shared" si="0"/>
        <v>23</v>
      </c>
      <c r="I6" s="167">
        <f t="shared" si="0"/>
        <v>23</v>
      </c>
      <c r="J6" s="167">
        <f t="shared" si="0"/>
        <v>23</v>
      </c>
      <c r="K6" s="167">
        <f t="shared" si="0"/>
        <v>23</v>
      </c>
      <c r="L6" s="167">
        <f t="shared" ref="L6:V6" si="1">TRUNC((L7-WEEKDAY(L7,2)-DATE(YEAR(L7+4-WEEKDAY(L7,2)),1,-10))/7)</f>
        <v>23</v>
      </c>
      <c r="M6" s="167">
        <f t="shared" si="1"/>
        <v>23</v>
      </c>
      <c r="N6" s="167">
        <f t="shared" si="1"/>
        <v>24</v>
      </c>
      <c r="O6" s="167">
        <f t="shared" si="1"/>
        <v>24</v>
      </c>
      <c r="P6" s="167">
        <f t="shared" si="1"/>
        <v>24</v>
      </c>
      <c r="Q6" s="167">
        <f t="shared" si="1"/>
        <v>24</v>
      </c>
      <c r="R6" s="167">
        <f t="shared" si="1"/>
        <v>24</v>
      </c>
      <c r="S6" s="167">
        <f t="shared" si="1"/>
        <v>24</v>
      </c>
      <c r="T6" s="167">
        <f t="shared" si="1"/>
        <v>24</v>
      </c>
      <c r="U6" s="167">
        <f t="shared" si="1"/>
        <v>25</v>
      </c>
      <c r="V6" s="167">
        <f t="shared" si="1"/>
        <v>25</v>
      </c>
      <c r="W6" s="167">
        <f t="shared" ref="W6:AH6" si="2">TRUNC((W7-DATE(YEAR(W7+3-MOD(W7-2,7)),1,MOD(W7-2,7)-9))/7)</f>
        <v>25</v>
      </c>
      <c r="X6" s="167">
        <f t="shared" si="2"/>
        <v>25</v>
      </c>
      <c r="Y6" s="167">
        <f t="shared" si="2"/>
        <v>25</v>
      </c>
      <c r="Z6" s="167">
        <f t="shared" si="2"/>
        <v>25</v>
      </c>
      <c r="AA6" s="167">
        <f t="shared" si="2"/>
        <v>25</v>
      </c>
      <c r="AB6" s="167">
        <f t="shared" si="2"/>
        <v>26</v>
      </c>
      <c r="AC6" s="167">
        <f t="shared" si="2"/>
        <v>26</v>
      </c>
      <c r="AD6" s="167">
        <f t="shared" si="2"/>
        <v>26</v>
      </c>
      <c r="AE6" s="167">
        <f t="shared" si="2"/>
        <v>26</v>
      </c>
      <c r="AF6" s="167">
        <f t="shared" si="2"/>
        <v>26</v>
      </c>
      <c r="AG6" s="167">
        <f t="shared" si="2"/>
        <v>26</v>
      </c>
      <c r="AH6" s="167">
        <f t="shared" si="2"/>
        <v>26</v>
      </c>
      <c r="AI6" s="168"/>
      <c r="AK6" s="311"/>
      <c r="AL6" s="312"/>
      <c r="AM6" s="163"/>
      <c r="AN6" s="164"/>
      <c r="AO6" s="164"/>
      <c r="AR6" s="163"/>
    </row>
    <row r="7" spans="1:54" s="177" customFormat="1" ht="15" customHeight="1">
      <c r="A7" s="169">
        <f>SUM(Zeitbudget!L18)</f>
        <v>45292</v>
      </c>
      <c r="B7" s="782">
        <f>DATE(YEAR($V$2),MONTH($V$2)+$D$7-1,DAY($V$2))</f>
        <v>45446</v>
      </c>
      <c r="C7" s="782"/>
      <c r="D7" s="170">
        <v>6</v>
      </c>
      <c r="E7" s="171">
        <f>DATE(YEAR($A$7),MONTH($A$7)+$D$7-1,DAY($A$7))</f>
        <v>45444</v>
      </c>
      <c r="F7" s="172">
        <f>E7+1</f>
        <v>45445</v>
      </c>
      <c r="G7" s="172">
        <f t="shared" ref="G7:AH7" si="3">F7+1</f>
        <v>45446</v>
      </c>
      <c r="H7" s="172">
        <f t="shared" si="3"/>
        <v>45447</v>
      </c>
      <c r="I7" s="172">
        <f t="shared" si="3"/>
        <v>45448</v>
      </c>
      <c r="J7" s="172">
        <f t="shared" si="3"/>
        <v>45449</v>
      </c>
      <c r="K7" s="172">
        <f t="shared" si="3"/>
        <v>45450</v>
      </c>
      <c r="L7" s="172">
        <f t="shared" si="3"/>
        <v>45451</v>
      </c>
      <c r="M7" s="172">
        <f t="shared" si="3"/>
        <v>45452</v>
      </c>
      <c r="N7" s="172">
        <f t="shared" si="3"/>
        <v>45453</v>
      </c>
      <c r="O7" s="172">
        <f t="shared" si="3"/>
        <v>45454</v>
      </c>
      <c r="P7" s="172">
        <f t="shared" si="3"/>
        <v>45455</v>
      </c>
      <c r="Q7" s="172">
        <f t="shared" si="3"/>
        <v>45456</v>
      </c>
      <c r="R7" s="172">
        <f t="shared" si="3"/>
        <v>45457</v>
      </c>
      <c r="S7" s="172">
        <f t="shared" si="3"/>
        <v>45458</v>
      </c>
      <c r="T7" s="172">
        <f t="shared" si="3"/>
        <v>45459</v>
      </c>
      <c r="U7" s="172">
        <f t="shared" si="3"/>
        <v>45460</v>
      </c>
      <c r="V7" s="172">
        <f t="shared" si="3"/>
        <v>45461</v>
      </c>
      <c r="W7" s="172">
        <f t="shared" si="3"/>
        <v>45462</v>
      </c>
      <c r="X7" s="172">
        <f t="shared" si="3"/>
        <v>45463</v>
      </c>
      <c r="Y7" s="172">
        <f t="shared" si="3"/>
        <v>45464</v>
      </c>
      <c r="Z7" s="172">
        <f t="shared" si="3"/>
        <v>45465</v>
      </c>
      <c r="AA7" s="172">
        <f t="shared" si="3"/>
        <v>45466</v>
      </c>
      <c r="AB7" s="172">
        <f t="shared" si="3"/>
        <v>45467</v>
      </c>
      <c r="AC7" s="172">
        <f t="shared" si="3"/>
        <v>45468</v>
      </c>
      <c r="AD7" s="172">
        <f t="shared" si="3"/>
        <v>45469</v>
      </c>
      <c r="AE7" s="172">
        <f t="shared" si="3"/>
        <v>45470</v>
      </c>
      <c r="AF7" s="172">
        <f t="shared" si="3"/>
        <v>45471</v>
      </c>
      <c r="AG7" s="172">
        <f t="shared" si="3"/>
        <v>45472</v>
      </c>
      <c r="AH7" s="172">
        <f t="shared" si="3"/>
        <v>45473</v>
      </c>
      <c r="AI7" s="173"/>
      <c r="AJ7" s="174"/>
      <c r="AK7" s="175">
        <f>SUM(AL7:AM7)</f>
        <v>11</v>
      </c>
      <c r="AL7" s="175">
        <f>IF(AO7=0,SUM(AO7),SUM(AP7))</f>
        <v>11</v>
      </c>
      <c r="AM7" s="176">
        <f>IF(AO7&lt;&gt;0,SUM(AO7),SUM(AP7))</f>
        <v>0</v>
      </c>
      <c r="AN7" s="174">
        <f>MONTH(1&amp;B7)+3</f>
        <v>6</v>
      </c>
      <c r="AO7" s="174" t="str">
        <f>IF(AN7=12,5,IF(AN7=11,4,IF(AN7=10,3,IF(AN7=9,2,IF(AN7=8,1,IF(AN7=7,12," "))))))</f>
        <v xml:space="preserve"> </v>
      </c>
      <c r="AP7" s="174">
        <f>IF(AN7=15,8,IF(AN7=14,7,IF(AN7=13,6,IF(AN7=6,11,IF(AN7=5,10,IF(AN7=4,9,IF(AN7=2,7," ")))))))</f>
        <v>11</v>
      </c>
      <c r="AR7" s="176"/>
    </row>
    <row r="8" spans="1:54" s="177" customFormat="1" ht="13.5" customHeight="1">
      <c r="A8" s="178"/>
      <c r="B8" s="783" t="str">
        <f>IF(AC2="","",DATE(YEAR($AC$2),MONTH($AC$2),DAY($AC$2)))</f>
        <v/>
      </c>
      <c r="C8" s="783"/>
      <c r="D8" s="179"/>
      <c r="E8" s="180">
        <f>WEEKDAY(E7)</f>
        <v>7</v>
      </c>
      <c r="F8" s="181">
        <f t="shared" ref="F8:AH8" si="4">WEEKDAY(F7)</f>
        <v>1</v>
      </c>
      <c r="G8" s="181">
        <f t="shared" si="4"/>
        <v>2</v>
      </c>
      <c r="H8" s="181">
        <f t="shared" si="4"/>
        <v>3</v>
      </c>
      <c r="I8" s="181">
        <f t="shared" si="4"/>
        <v>4</v>
      </c>
      <c r="J8" s="181">
        <f t="shared" si="4"/>
        <v>5</v>
      </c>
      <c r="K8" s="181">
        <f t="shared" si="4"/>
        <v>6</v>
      </c>
      <c r="L8" s="181">
        <f t="shared" si="4"/>
        <v>7</v>
      </c>
      <c r="M8" s="181">
        <f t="shared" si="4"/>
        <v>1</v>
      </c>
      <c r="N8" s="181">
        <f t="shared" si="4"/>
        <v>2</v>
      </c>
      <c r="O8" s="181">
        <f t="shared" si="4"/>
        <v>3</v>
      </c>
      <c r="P8" s="181">
        <f t="shared" si="4"/>
        <v>4</v>
      </c>
      <c r="Q8" s="181">
        <f t="shared" si="4"/>
        <v>5</v>
      </c>
      <c r="R8" s="181">
        <f t="shared" si="4"/>
        <v>6</v>
      </c>
      <c r="S8" s="181">
        <f t="shared" si="4"/>
        <v>7</v>
      </c>
      <c r="T8" s="181">
        <f t="shared" si="4"/>
        <v>1</v>
      </c>
      <c r="U8" s="181">
        <f t="shared" si="4"/>
        <v>2</v>
      </c>
      <c r="V8" s="181">
        <f t="shared" si="4"/>
        <v>3</v>
      </c>
      <c r="W8" s="181">
        <f t="shared" si="4"/>
        <v>4</v>
      </c>
      <c r="X8" s="181">
        <f t="shared" si="4"/>
        <v>5</v>
      </c>
      <c r="Y8" s="181">
        <f t="shared" si="4"/>
        <v>6</v>
      </c>
      <c r="Z8" s="181">
        <f t="shared" si="4"/>
        <v>7</v>
      </c>
      <c r="AA8" s="181">
        <f t="shared" si="4"/>
        <v>1</v>
      </c>
      <c r="AB8" s="181">
        <f t="shared" si="4"/>
        <v>2</v>
      </c>
      <c r="AC8" s="181">
        <f t="shared" si="4"/>
        <v>3</v>
      </c>
      <c r="AD8" s="181">
        <f t="shared" si="4"/>
        <v>4</v>
      </c>
      <c r="AE8" s="181">
        <f t="shared" si="4"/>
        <v>5</v>
      </c>
      <c r="AF8" s="181">
        <f t="shared" si="4"/>
        <v>6</v>
      </c>
      <c r="AG8" s="181">
        <f t="shared" si="4"/>
        <v>7</v>
      </c>
      <c r="AH8" s="181">
        <f t="shared" si="4"/>
        <v>1</v>
      </c>
      <c r="AI8" s="181"/>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H9" si="5">IF($AK$7&lt;$AK$8,VLOOKUP(E8,$AV$14:$AW$20,2,FALSE),VLOOKUP(E8,$BA$14:$BB$20,2,FALSE))</f>
        <v>0</v>
      </c>
      <c r="F9" s="183">
        <f t="shared" si="5"/>
        <v>0</v>
      </c>
      <c r="G9" s="183">
        <f t="shared" si="5"/>
        <v>0.35000000000000003</v>
      </c>
      <c r="H9" s="183">
        <f t="shared" si="5"/>
        <v>0.35000000000000003</v>
      </c>
      <c r="I9" s="183">
        <f t="shared" si="5"/>
        <v>0.35000000000000003</v>
      </c>
      <c r="J9" s="183">
        <f t="shared" si="5"/>
        <v>0.35000000000000003</v>
      </c>
      <c r="K9" s="183">
        <f t="shared" si="5"/>
        <v>0.35000000000000003</v>
      </c>
      <c r="L9" s="183">
        <f t="shared" si="5"/>
        <v>0</v>
      </c>
      <c r="M9" s="183">
        <f t="shared" si="5"/>
        <v>0</v>
      </c>
      <c r="N9" s="183">
        <f t="shared" si="5"/>
        <v>0.35000000000000003</v>
      </c>
      <c r="O9" s="183">
        <f t="shared" si="5"/>
        <v>0.35000000000000003</v>
      </c>
      <c r="P9" s="183">
        <f t="shared" si="5"/>
        <v>0.35000000000000003</v>
      </c>
      <c r="Q9" s="183">
        <f t="shared" si="5"/>
        <v>0.35000000000000003</v>
      </c>
      <c r="R9" s="183">
        <f t="shared" si="5"/>
        <v>0.35000000000000003</v>
      </c>
      <c r="S9" s="183">
        <f t="shared" si="5"/>
        <v>0</v>
      </c>
      <c r="T9" s="183">
        <f t="shared" si="5"/>
        <v>0</v>
      </c>
      <c r="U9" s="183">
        <f t="shared" si="5"/>
        <v>0.35000000000000003</v>
      </c>
      <c r="V9" s="183">
        <f t="shared" si="5"/>
        <v>0.35000000000000003</v>
      </c>
      <c r="W9" s="183">
        <f t="shared" si="5"/>
        <v>0.35000000000000003</v>
      </c>
      <c r="X9" s="183">
        <f t="shared" si="5"/>
        <v>0.35000000000000003</v>
      </c>
      <c r="Y9" s="183">
        <f t="shared" si="5"/>
        <v>0.35000000000000003</v>
      </c>
      <c r="Z9" s="183">
        <f t="shared" si="5"/>
        <v>0</v>
      </c>
      <c r="AA9" s="183">
        <f t="shared" si="5"/>
        <v>0</v>
      </c>
      <c r="AB9" s="183">
        <f t="shared" si="5"/>
        <v>0.35000000000000003</v>
      </c>
      <c r="AC9" s="183">
        <f t="shared" si="5"/>
        <v>0.35000000000000003</v>
      </c>
      <c r="AD9" s="183">
        <f t="shared" si="5"/>
        <v>0.35000000000000003</v>
      </c>
      <c r="AE9" s="183">
        <f t="shared" si="5"/>
        <v>0.35000000000000003</v>
      </c>
      <c r="AF9" s="183">
        <f t="shared" si="5"/>
        <v>0.35000000000000003</v>
      </c>
      <c r="AG9" s="183">
        <f t="shared" si="5"/>
        <v>0</v>
      </c>
      <c r="AH9" s="183">
        <f t="shared" si="5"/>
        <v>0</v>
      </c>
      <c r="AI9" s="183"/>
      <c r="AK9" s="184"/>
      <c r="AM9" s="176"/>
      <c r="AN9" s="174"/>
      <c r="AO9" s="174"/>
      <c r="AR9" s="176"/>
    </row>
    <row r="10" spans="1:54" s="190" customFormat="1" ht="21" customHeight="1">
      <c r="A10" s="185" t="s">
        <v>178</v>
      </c>
      <c r="B10" s="186"/>
      <c r="C10" s="186"/>
      <c r="D10" s="187">
        <f>SUM(E10:AI10)</f>
        <v>0</v>
      </c>
      <c r="E10" s="188">
        <f>SUM(E11+E12+E107+E143)</f>
        <v>0</v>
      </c>
      <c r="F10" s="189">
        <f t="shared" ref="F10:AH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H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c r="AK12" s="191"/>
      <c r="AL12" s="192"/>
      <c r="AM12" s="193"/>
      <c r="AN12" s="194"/>
      <c r="AO12" s="194"/>
      <c r="AR12" s="193"/>
    </row>
    <row r="13" spans="1:54" ht="13.5" customHeight="1">
      <c r="A13" s="206" t="s">
        <v>180</v>
      </c>
      <c r="B13" s="207" t="s">
        <v>181</v>
      </c>
      <c r="C13" s="208"/>
      <c r="D13" s="209"/>
      <c r="E13" s="210">
        <f t="shared" ref="E13:AH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45446</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H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H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62"/>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4"/>
      <c r="H113" s="250"/>
      <c r="I113" s="254"/>
      <c r="J113" s="251"/>
      <c r="K113" s="251"/>
      <c r="L113" s="251"/>
      <c r="M113" s="251"/>
      <c r="N113" s="251"/>
      <c r="O113" s="251"/>
      <c r="P113" s="251"/>
      <c r="Q113" s="251"/>
      <c r="R113" s="251"/>
      <c r="S113" s="251"/>
      <c r="T113" s="251"/>
      <c r="U113" s="251"/>
      <c r="V113" s="251"/>
      <c r="W113" s="251"/>
      <c r="X113" s="254"/>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H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H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68"/>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H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72"/>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H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H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H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H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H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H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H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H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H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H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1"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45476</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IF(AK7&lt;AK8,Stammdaten!B52*Stammdaten!B10,Stammdaten!B52*Stammdaten!E11)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SUM(AUG!D3+SEP!D3+OKT!D3+NOV!D3+DEZ!D3+JAN!D3+FEB!D3+MAR!D3+APR!D3+MAI!D3+JUN!D3+JUL!D3)</f>
        <v>87.333333333333314</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SUM(JUN!R4)+D4-D145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SUM(AUG!AK4+SEP!D4+OKT!D4+NOV!D4+DEZ!D4+JAN!D4+FEB!D4+MAR!D4+APR!D4+MAI!D4+JUN!D4+JUL!D4)</f>
        <v>5.2083333333333329E-2</v>
      </c>
      <c r="AL4" s="766"/>
    </row>
    <row r="5" spans="1:54" s="162" customFormat="1" ht="19.5" customHeight="1">
      <c r="A5" s="776" t="s">
        <v>203</v>
      </c>
      <c r="B5" s="776"/>
      <c r="C5" s="776"/>
      <c r="D5" s="157">
        <f>IF(D3-D4&lt;0,TEXT(-(D3-D4),"+[hh]:mm"),D3-D4)</f>
        <v>7.3500000000000005</v>
      </c>
      <c r="E5" s="777" t="s">
        <v>174</v>
      </c>
      <c r="F5" s="777"/>
      <c r="G5" s="777"/>
      <c r="H5" s="777"/>
      <c r="I5" s="777"/>
      <c r="J5" s="778">
        <f>SUM(JUN!J5-J4)</f>
        <v>25</v>
      </c>
      <c r="K5" s="778"/>
      <c r="L5" s="779" t="s">
        <v>22</v>
      </c>
      <c r="M5" s="779"/>
      <c r="N5" s="158"/>
      <c r="O5" s="159"/>
      <c r="P5" s="160"/>
      <c r="Q5" s="161"/>
      <c r="R5" s="772">
        <f>IF(R3-R4&lt;0,TEXT(-(R3-R4),"+[hh]:mm"),R3-R4)</f>
        <v>78.531250000000014</v>
      </c>
      <c r="S5" s="772"/>
      <c r="T5" s="772"/>
      <c r="U5" s="773" t="s">
        <v>175</v>
      </c>
      <c r="V5" s="773"/>
      <c r="W5" s="773"/>
      <c r="X5" s="773"/>
      <c r="Y5" s="773"/>
      <c r="Z5" s="774">
        <f>SUM(B7)</f>
        <v>45476</v>
      </c>
      <c r="AA5" s="774"/>
      <c r="AB5" s="774"/>
      <c r="AC5" s="775" t="s">
        <v>176</v>
      </c>
      <c r="AD5" s="775"/>
      <c r="AE5" s="775"/>
      <c r="AF5" s="775"/>
      <c r="AG5" s="780">
        <f>IF(AK5&lt;0,TEXT(-(AK5),"+[hh]:mm"),AK5)</f>
        <v>87.281249999999986</v>
      </c>
      <c r="AH5" s="780"/>
      <c r="AI5" s="780"/>
      <c r="AK5" s="781">
        <f>IF(AK3-AK4&lt;0,TEXT(-(AK3-AK4),"+[hh]:mm"),AK3-AK4)</f>
        <v>87.281249999999986</v>
      </c>
      <c r="AL5" s="781"/>
      <c r="AM5" s="163"/>
      <c r="AN5" s="164"/>
      <c r="AO5" s="164"/>
      <c r="AR5" s="163"/>
    </row>
    <row r="6" spans="1:54" s="162" customFormat="1" ht="9.75" customHeight="1">
      <c r="A6" s="165"/>
      <c r="B6" s="771"/>
      <c r="C6" s="771"/>
      <c r="D6" s="166"/>
      <c r="E6" s="167">
        <f>IF(E7="","",TRUNC((E7-WEEKDAY(E7,2)-DATE(YEAR(E7+4-WEEKDAY(E7,2)),1,-10))/7))</f>
        <v>27</v>
      </c>
      <c r="F6" s="167">
        <f t="shared" ref="F6:K6" si="0">IF(F7="","",TRUNC((F7-WEEKDAY(F7,2)-DATE(YEAR(F7+4-WEEKDAY(F7,2)),1,-10))/7))</f>
        <v>27</v>
      </c>
      <c r="G6" s="167">
        <f t="shared" si="0"/>
        <v>27</v>
      </c>
      <c r="H6" s="167">
        <f t="shared" si="0"/>
        <v>27</v>
      </c>
      <c r="I6" s="167">
        <f t="shared" si="0"/>
        <v>27</v>
      </c>
      <c r="J6" s="167">
        <f t="shared" si="0"/>
        <v>27</v>
      </c>
      <c r="K6" s="167">
        <f t="shared" si="0"/>
        <v>27</v>
      </c>
      <c r="L6" s="167">
        <f t="shared" ref="L6:V6" si="1">TRUNC((L7-WEEKDAY(L7,2)-DATE(YEAR(L7+4-WEEKDAY(L7,2)),1,-10))/7)</f>
        <v>28</v>
      </c>
      <c r="M6" s="167">
        <f t="shared" si="1"/>
        <v>28</v>
      </c>
      <c r="N6" s="167">
        <f t="shared" si="1"/>
        <v>28</v>
      </c>
      <c r="O6" s="167">
        <f t="shared" si="1"/>
        <v>28</v>
      </c>
      <c r="P6" s="167">
        <f t="shared" si="1"/>
        <v>28</v>
      </c>
      <c r="Q6" s="167">
        <f t="shared" si="1"/>
        <v>28</v>
      </c>
      <c r="R6" s="167">
        <f t="shared" si="1"/>
        <v>28</v>
      </c>
      <c r="S6" s="167">
        <f t="shared" si="1"/>
        <v>29</v>
      </c>
      <c r="T6" s="167">
        <f t="shared" si="1"/>
        <v>29</v>
      </c>
      <c r="U6" s="167">
        <f t="shared" si="1"/>
        <v>29</v>
      </c>
      <c r="V6" s="167">
        <f t="shared" si="1"/>
        <v>29</v>
      </c>
      <c r="W6" s="167">
        <f t="shared" ref="W6:AI6" si="2">TRUNC((W7-DATE(YEAR(W7+3-MOD(W7-2,7)),1,MOD(W7-2,7)-9))/7)</f>
        <v>29</v>
      </c>
      <c r="X6" s="167">
        <f t="shared" si="2"/>
        <v>29</v>
      </c>
      <c r="Y6" s="167">
        <f t="shared" si="2"/>
        <v>29</v>
      </c>
      <c r="Z6" s="167">
        <f t="shared" si="2"/>
        <v>30</v>
      </c>
      <c r="AA6" s="167">
        <f t="shared" si="2"/>
        <v>30</v>
      </c>
      <c r="AB6" s="167">
        <f t="shared" si="2"/>
        <v>30</v>
      </c>
      <c r="AC6" s="167">
        <f t="shared" si="2"/>
        <v>30</v>
      </c>
      <c r="AD6" s="167">
        <f t="shared" si="2"/>
        <v>30</v>
      </c>
      <c r="AE6" s="167">
        <f t="shared" si="2"/>
        <v>30</v>
      </c>
      <c r="AF6" s="167">
        <f t="shared" si="2"/>
        <v>30</v>
      </c>
      <c r="AG6" s="167">
        <f t="shared" si="2"/>
        <v>31</v>
      </c>
      <c r="AH6" s="167">
        <f t="shared" si="2"/>
        <v>31</v>
      </c>
      <c r="AI6" s="168">
        <f t="shared" si="2"/>
        <v>31</v>
      </c>
      <c r="AK6" s="311"/>
      <c r="AL6" s="312"/>
      <c r="AM6" s="163"/>
      <c r="AN6" s="164"/>
      <c r="AO6" s="164"/>
      <c r="AR6" s="163"/>
    </row>
    <row r="7" spans="1:54" s="177" customFormat="1" ht="15" customHeight="1">
      <c r="A7" s="169">
        <f>SUM(Zeitbudget!L18)</f>
        <v>45292</v>
      </c>
      <c r="B7" s="782">
        <f>DATE(YEAR($V$2),MONTH($V$2)+$D$7-1,DAY($V$2))</f>
        <v>45476</v>
      </c>
      <c r="C7" s="782"/>
      <c r="D7" s="170">
        <v>7</v>
      </c>
      <c r="E7" s="171">
        <f>DATE(YEAR($A$7),MONTH($A$7)+$D$7-1,DAY($A$7))</f>
        <v>45474</v>
      </c>
      <c r="F7" s="172">
        <f>E7+1</f>
        <v>45475</v>
      </c>
      <c r="G7" s="172">
        <f t="shared" ref="G7:AI7" si="3">F7+1</f>
        <v>45476</v>
      </c>
      <c r="H7" s="172">
        <f t="shared" si="3"/>
        <v>45477</v>
      </c>
      <c r="I7" s="172">
        <f t="shared" si="3"/>
        <v>45478</v>
      </c>
      <c r="J7" s="172">
        <f t="shared" si="3"/>
        <v>45479</v>
      </c>
      <c r="K7" s="172">
        <f t="shared" si="3"/>
        <v>45480</v>
      </c>
      <c r="L7" s="172">
        <f t="shared" si="3"/>
        <v>45481</v>
      </c>
      <c r="M7" s="172">
        <f t="shared" si="3"/>
        <v>45482</v>
      </c>
      <c r="N7" s="172">
        <f t="shared" si="3"/>
        <v>45483</v>
      </c>
      <c r="O7" s="172">
        <f t="shared" si="3"/>
        <v>45484</v>
      </c>
      <c r="P7" s="172">
        <f t="shared" si="3"/>
        <v>45485</v>
      </c>
      <c r="Q7" s="172">
        <f t="shared" si="3"/>
        <v>45486</v>
      </c>
      <c r="R7" s="172">
        <f t="shared" si="3"/>
        <v>45487</v>
      </c>
      <c r="S7" s="172">
        <f t="shared" si="3"/>
        <v>45488</v>
      </c>
      <c r="T7" s="172">
        <f t="shared" si="3"/>
        <v>45489</v>
      </c>
      <c r="U7" s="172">
        <f t="shared" si="3"/>
        <v>45490</v>
      </c>
      <c r="V7" s="172">
        <f t="shared" si="3"/>
        <v>45491</v>
      </c>
      <c r="W7" s="172">
        <f t="shared" si="3"/>
        <v>45492</v>
      </c>
      <c r="X7" s="172">
        <f t="shared" si="3"/>
        <v>45493</v>
      </c>
      <c r="Y7" s="172">
        <f t="shared" si="3"/>
        <v>45494</v>
      </c>
      <c r="Z7" s="172">
        <f t="shared" si="3"/>
        <v>45495</v>
      </c>
      <c r="AA7" s="172">
        <f t="shared" si="3"/>
        <v>45496</v>
      </c>
      <c r="AB7" s="172">
        <f t="shared" si="3"/>
        <v>45497</v>
      </c>
      <c r="AC7" s="172">
        <f t="shared" si="3"/>
        <v>45498</v>
      </c>
      <c r="AD7" s="172">
        <f t="shared" si="3"/>
        <v>45499</v>
      </c>
      <c r="AE7" s="172">
        <f t="shared" si="3"/>
        <v>45500</v>
      </c>
      <c r="AF7" s="172">
        <f t="shared" si="3"/>
        <v>45501</v>
      </c>
      <c r="AG7" s="172">
        <f t="shared" si="3"/>
        <v>45502</v>
      </c>
      <c r="AH7" s="172">
        <f t="shared" si="3"/>
        <v>45503</v>
      </c>
      <c r="AI7" s="173">
        <f t="shared" si="3"/>
        <v>45504</v>
      </c>
      <c r="AJ7" s="174"/>
      <c r="AK7" s="175">
        <f>SUM(AL7:AM7)</f>
        <v>12</v>
      </c>
      <c r="AL7" s="175">
        <f>IF(AO7=0,SUM(AO7),SUM(AP7))</f>
        <v>0</v>
      </c>
      <c r="AM7" s="176">
        <f>IF(AO7&lt;&gt;0,SUM(AO7),SUM(AP7))</f>
        <v>12</v>
      </c>
      <c r="AN7" s="174">
        <f>MONTH(1&amp;B7)+3</f>
        <v>7</v>
      </c>
      <c r="AO7" s="174">
        <f>IF(AN7=12,5,IF(AN7=11,4,IF(AN7=10,3,IF(AN7=9,2,IF(AN7=8,1,IF(AN7=7,12," "))))))</f>
        <v>12</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2</v>
      </c>
      <c r="F8" s="181">
        <f t="shared" ref="F8:AI8" si="4">WEEKDAY(F7)</f>
        <v>3</v>
      </c>
      <c r="G8" s="181">
        <f t="shared" si="4"/>
        <v>4</v>
      </c>
      <c r="H8" s="181">
        <f t="shared" si="4"/>
        <v>5</v>
      </c>
      <c r="I8" s="181">
        <f t="shared" si="4"/>
        <v>6</v>
      </c>
      <c r="J8" s="181">
        <f t="shared" si="4"/>
        <v>7</v>
      </c>
      <c r="K8" s="181">
        <f t="shared" si="4"/>
        <v>1</v>
      </c>
      <c r="L8" s="181">
        <f t="shared" si="4"/>
        <v>2</v>
      </c>
      <c r="M8" s="181">
        <f t="shared" si="4"/>
        <v>3</v>
      </c>
      <c r="N8" s="181">
        <f t="shared" si="4"/>
        <v>4</v>
      </c>
      <c r="O8" s="181">
        <f t="shared" si="4"/>
        <v>5</v>
      </c>
      <c r="P8" s="181">
        <f t="shared" si="4"/>
        <v>6</v>
      </c>
      <c r="Q8" s="181">
        <f t="shared" si="4"/>
        <v>7</v>
      </c>
      <c r="R8" s="181">
        <f t="shared" si="4"/>
        <v>1</v>
      </c>
      <c r="S8" s="181">
        <f t="shared" si="4"/>
        <v>2</v>
      </c>
      <c r="T8" s="181">
        <f t="shared" si="4"/>
        <v>3</v>
      </c>
      <c r="U8" s="181">
        <f t="shared" si="4"/>
        <v>4</v>
      </c>
      <c r="V8" s="181">
        <f t="shared" si="4"/>
        <v>5</v>
      </c>
      <c r="W8" s="181">
        <f t="shared" si="4"/>
        <v>6</v>
      </c>
      <c r="X8" s="181">
        <f t="shared" si="4"/>
        <v>7</v>
      </c>
      <c r="Y8" s="181">
        <f t="shared" si="4"/>
        <v>1</v>
      </c>
      <c r="Z8" s="181">
        <f t="shared" si="4"/>
        <v>2</v>
      </c>
      <c r="AA8" s="181">
        <f t="shared" si="4"/>
        <v>3</v>
      </c>
      <c r="AB8" s="181">
        <f t="shared" si="4"/>
        <v>4</v>
      </c>
      <c r="AC8" s="181">
        <f t="shared" si="4"/>
        <v>5</v>
      </c>
      <c r="AD8" s="181">
        <f t="shared" si="4"/>
        <v>6</v>
      </c>
      <c r="AE8" s="181">
        <f t="shared" si="4"/>
        <v>7</v>
      </c>
      <c r="AF8" s="181">
        <f t="shared" si="4"/>
        <v>1</v>
      </c>
      <c r="AG8" s="181">
        <f t="shared" si="4"/>
        <v>2</v>
      </c>
      <c r="AH8" s="181">
        <f t="shared" si="4"/>
        <v>3</v>
      </c>
      <c r="AI8" s="181">
        <f t="shared" si="4"/>
        <v>4</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0.35000000000000003</v>
      </c>
      <c r="F9" s="183">
        <f t="shared" si="5"/>
        <v>0.35000000000000003</v>
      </c>
      <c r="G9" s="183">
        <f t="shared" si="5"/>
        <v>0.35000000000000003</v>
      </c>
      <c r="H9" s="183">
        <f t="shared" si="5"/>
        <v>0.35000000000000003</v>
      </c>
      <c r="I9" s="183">
        <f t="shared" si="5"/>
        <v>0.35000000000000003</v>
      </c>
      <c r="J9" s="183">
        <f t="shared" si="5"/>
        <v>0</v>
      </c>
      <c r="K9" s="183">
        <f t="shared" si="5"/>
        <v>0</v>
      </c>
      <c r="L9" s="183">
        <f t="shared" si="5"/>
        <v>0.35000000000000003</v>
      </c>
      <c r="M9" s="183">
        <f t="shared" si="5"/>
        <v>0.35000000000000003</v>
      </c>
      <c r="N9" s="183">
        <f t="shared" si="5"/>
        <v>0.35000000000000003</v>
      </c>
      <c r="O9" s="183">
        <f t="shared" si="5"/>
        <v>0.35000000000000003</v>
      </c>
      <c r="P9" s="183">
        <f t="shared" si="5"/>
        <v>0.35000000000000003</v>
      </c>
      <c r="Q9" s="183">
        <f t="shared" si="5"/>
        <v>0</v>
      </c>
      <c r="R9" s="183">
        <f t="shared" si="5"/>
        <v>0</v>
      </c>
      <c r="S9" s="183">
        <f t="shared" si="5"/>
        <v>0.35000000000000003</v>
      </c>
      <c r="T9" s="183">
        <f t="shared" si="5"/>
        <v>0.35000000000000003</v>
      </c>
      <c r="U9" s="183">
        <f t="shared" si="5"/>
        <v>0.35000000000000003</v>
      </c>
      <c r="V9" s="183">
        <f t="shared" si="5"/>
        <v>0.35000000000000003</v>
      </c>
      <c r="W9" s="183">
        <f t="shared" si="5"/>
        <v>0.35000000000000003</v>
      </c>
      <c r="X9" s="183">
        <f t="shared" si="5"/>
        <v>0</v>
      </c>
      <c r="Y9" s="183">
        <f t="shared" si="5"/>
        <v>0</v>
      </c>
      <c r="Z9" s="183">
        <f t="shared" si="5"/>
        <v>0.35000000000000003</v>
      </c>
      <c r="AA9" s="183">
        <f t="shared" si="5"/>
        <v>0.35000000000000003</v>
      </c>
      <c r="AB9" s="183">
        <f t="shared" si="5"/>
        <v>0.35000000000000003</v>
      </c>
      <c r="AC9" s="183">
        <f t="shared" si="5"/>
        <v>0.35000000000000003</v>
      </c>
      <c r="AD9" s="183">
        <f t="shared" si="5"/>
        <v>0.35000000000000003</v>
      </c>
      <c r="AE9" s="183">
        <f t="shared" si="5"/>
        <v>0</v>
      </c>
      <c r="AF9" s="183">
        <f t="shared" si="5"/>
        <v>0</v>
      </c>
      <c r="AG9" s="183">
        <f t="shared" si="5"/>
        <v>0.35000000000000003</v>
      </c>
      <c r="AH9" s="183">
        <f t="shared" si="5"/>
        <v>0.35000000000000003</v>
      </c>
      <c r="AI9" s="183">
        <f t="shared" si="5"/>
        <v>0.35000000000000003</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45476</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0"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Z328"/>
  <sheetViews>
    <sheetView workbookViewId="0"/>
  </sheetViews>
  <sheetFormatPr baseColWidth="10" defaultRowHeight="12.75"/>
  <cols>
    <col min="1" max="1" width="11.42578125" style="318"/>
    <col min="2" max="2" width="15.42578125" style="319" customWidth="1"/>
    <col min="3" max="3" width="24.85546875" style="318" customWidth="1"/>
    <col min="4" max="4" width="10.140625" style="318" customWidth="1"/>
    <col min="5" max="5" width="9.140625" style="318" customWidth="1"/>
    <col min="6" max="6" width="7.7109375" style="318" customWidth="1"/>
    <col min="7" max="58" width="6" style="320" customWidth="1"/>
    <col min="59" max="63" width="6" style="321" hidden="1" customWidth="1"/>
    <col min="64" max="78" width="11.42578125" style="321" hidden="1" customWidth="1"/>
    <col min="79" max="16384" width="11.42578125" style="321"/>
  </cols>
  <sheetData>
    <row r="1" spans="1:63">
      <c r="A1" s="322"/>
      <c r="B1" s="323"/>
      <c r="C1" s="322"/>
      <c r="D1" s="322"/>
      <c r="E1" s="322"/>
      <c r="F1" s="324"/>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699"/>
      <c r="BH1" s="699"/>
      <c r="BI1" s="699"/>
      <c r="BJ1" s="699"/>
      <c r="BK1" s="699"/>
    </row>
    <row r="2" spans="1:63">
      <c r="A2" s="322"/>
      <c r="B2" s="323"/>
      <c r="C2" s="326" t="s">
        <v>204</v>
      </c>
      <c r="D2" s="327" t="str">
        <f>Zeitbudget!D1</f>
        <v>2023/24</v>
      </c>
      <c r="E2" s="322"/>
      <c r="F2" s="324"/>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699"/>
      <c r="BH2" s="699"/>
      <c r="BI2" s="699"/>
      <c r="BJ2" s="699"/>
      <c r="BK2" s="699"/>
    </row>
    <row r="3" spans="1:63">
      <c r="A3" s="322"/>
      <c r="B3" s="323"/>
      <c r="C3" s="328" t="str">
        <f>Zeitbudget!C4</f>
        <v>Name, Vorname</v>
      </c>
      <c r="D3" s="329">
        <f>Zeitbudget!C7</f>
        <v>1</v>
      </c>
      <c r="E3" s="322"/>
      <c r="F3" s="324"/>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699"/>
      <c r="BH3" s="699"/>
      <c r="BI3" s="699"/>
      <c r="BJ3" s="699"/>
      <c r="BK3" s="699"/>
    </row>
    <row r="4" spans="1:63">
      <c r="A4" s="322"/>
      <c r="B4" s="323"/>
      <c r="C4" s="330"/>
      <c r="D4" s="330"/>
      <c r="E4" s="322"/>
      <c r="F4" s="324"/>
      <c r="G4" s="324"/>
      <c r="H4" s="324"/>
      <c r="I4" s="795">
        <f>SUM(AUG!V2)</f>
        <v>44927</v>
      </c>
      <c r="J4" s="795"/>
      <c r="K4" s="795"/>
      <c r="L4" s="795"/>
      <c r="M4" s="795"/>
      <c r="N4" s="795"/>
      <c r="O4" s="795"/>
      <c r="P4" s="795"/>
      <c r="Q4" s="795"/>
      <c r="R4" s="795"/>
      <c r="S4" s="795"/>
      <c r="T4" s="795"/>
      <c r="U4" s="795"/>
      <c r="V4" s="795"/>
      <c r="W4" s="795"/>
      <c r="X4" s="795"/>
      <c r="Y4" s="795"/>
      <c r="Z4" s="795"/>
      <c r="AA4" s="795"/>
      <c r="AB4" s="796"/>
      <c r="AC4" s="796">
        <f>I4+365</f>
        <v>45292</v>
      </c>
      <c r="AD4" s="797"/>
      <c r="AE4" s="797"/>
      <c r="AF4" s="797"/>
      <c r="AG4" s="797"/>
      <c r="AH4" s="797"/>
      <c r="AI4" s="797"/>
      <c r="AJ4" s="797"/>
      <c r="AK4" s="797"/>
      <c r="AL4" s="797"/>
      <c r="AM4" s="797"/>
      <c r="AN4" s="797"/>
      <c r="AO4" s="797"/>
      <c r="AP4" s="797"/>
      <c r="AQ4" s="797"/>
      <c r="AR4" s="797"/>
      <c r="AS4" s="797"/>
      <c r="AT4" s="797"/>
      <c r="AU4" s="797"/>
      <c r="AV4" s="797"/>
      <c r="AW4" s="797"/>
      <c r="AX4" s="797"/>
      <c r="AY4" s="797"/>
      <c r="AZ4" s="797"/>
      <c r="BA4" s="797"/>
      <c r="BB4" s="797"/>
      <c r="BC4" s="797"/>
      <c r="BD4" s="797"/>
      <c r="BE4" s="797"/>
      <c r="BF4" s="797"/>
      <c r="BG4" s="699"/>
      <c r="BH4" s="699"/>
      <c r="BI4" s="699"/>
      <c r="BJ4" s="699"/>
      <c r="BK4" s="699"/>
    </row>
    <row r="5" spans="1:63" ht="9" customHeight="1" thickBot="1">
      <c r="A5" s="322"/>
      <c r="B5" s="323"/>
      <c r="C5" s="322"/>
      <c r="D5" s="322"/>
      <c r="E5" s="322"/>
      <c r="F5" s="324"/>
      <c r="G5" s="331"/>
      <c r="H5" s="331"/>
      <c r="I5" s="331"/>
      <c r="J5" s="325"/>
      <c r="K5" s="325"/>
      <c r="L5" s="325"/>
      <c r="M5" s="325"/>
      <c r="N5" s="325"/>
      <c r="O5" s="325"/>
      <c r="P5" s="325"/>
      <c r="Q5" s="325"/>
      <c r="R5" s="325"/>
      <c r="S5" s="325"/>
      <c r="T5" s="325"/>
      <c r="U5" s="325"/>
      <c r="V5" s="325"/>
      <c r="W5" s="325"/>
      <c r="X5" s="325"/>
      <c r="Y5" s="325"/>
      <c r="Z5" s="325"/>
      <c r="AA5" s="325"/>
      <c r="AB5" s="672">
        <f>WEEKNUM(DEZ!AI7,21)</f>
        <v>52</v>
      </c>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699"/>
      <c r="BH5" s="699"/>
      <c r="BI5" s="699"/>
      <c r="BJ5" s="699"/>
      <c r="BK5" s="699"/>
    </row>
    <row r="6" spans="1:63" ht="13.5" thickBot="1">
      <c r="A6" s="332" t="s">
        <v>205</v>
      </c>
      <c r="B6" s="333"/>
      <c r="C6" s="798"/>
      <c r="D6" s="799" t="s">
        <v>206</v>
      </c>
      <c r="E6" s="799"/>
      <c r="F6" s="799"/>
      <c r="G6" s="334" t="s">
        <v>207</v>
      </c>
      <c r="H6" s="334" t="s">
        <v>207</v>
      </c>
      <c r="I6" s="334" t="s">
        <v>207</v>
      </c>
      <c r="J6" s="335" t="s">
        <v>208</v>
      </c>
      <c r="K6" s="336" t="s">
        <v>208</v>
      </c>
      <c r="L6" s="336" t="s">
        <v>208</v>
      </c>
      <c r="M6" s="336" t="s">
        <v>208</v>
      </c>
      <c r="N6" s="336" t="s">
        <v>208</v>
      </c>
      <c r="O6" s="336" t="s">
        <v>208</v>
      </c>
      <c r="P6" s="336" t="s">
        <v>208</v>
      </c>
      <c r="Q6" s="336" t="s">
        <v>208</v>
      </c>
      <c r="R6" s="336" t="s">
        <v>208</v>
      </c>
      <c r="S6" s="336" t="s">
        <v>208</v>
      </c>
      <c r="T6" s="336" t="s">
        <v>208</v>
      </c>
      <c r="U6" s="336" t="s">
        <v>208</v>
      </c>
      <c r="V6" s="336" t="s">
        <v>208</v>
      </c>
      <c r="W6" s="336" t="s">
        <v>208</v>
      </c>
      <c r="X6" s="336" t="s">
        <v>208</v>
      </c>
      <c r="Y6" s="336" t="s">
        <v>208</v>
      </c>
      <c r="Z6" s="336" t="s">
        <v>208</v>
      </c>
      <c r="AA6" s="336" t="s">
        <v>208</v>
      </c>
      <c r="AB6" s="336" t="s">
        <v>208</v>
      </c>
      <c r="AC6" s="336" t="s">
        <v>208</v>
      </c>
      <c r="AD6" s="336" t="s">
        <v>208</v>
      </c>
      <c r="AE6" s="336" t="s">
        <v>208</v>
      </c>
      <c r="AF6" s="336" t="s">
        <v>208</v>
      </c>
      <c r="AG6" s="336" t="s">
        <v>208</v>
      </c>
      <c r="AH6" s="336" t="s">
        <v>208</v>
      </c>
      <c r="AI6" s="337" t="s">
        <v>208</v>
      </c>
      <c r="AJ6" s="337" t="s">
        <v>208</v>
      </c>
      <c r="AK6" s="336" t="s">
        <v>208</v>
      </c>
      <c r="AL6" s="336" t="s">
        <v>208</v>
      </c>
      <c r="AM6" s="336" t="s">
        <v>208</v>
      </c>
      <c r="AN6" s="336" t="s">
        <v>208</v>
      </c>
      <c r="AO6" s="336" t="s">
        <v>208</v>
      </c>
      <c r="AP6" s="336" t="s">
        <v>208</v>
      </c>
      <c r="AQ6" s="336" t="s">
        <v>208</v>
      </c>
      <c r="AR6" s="336" t="s">
        <v>208</v>
      </c>
      <c r="AS6" s="336" t="s">
        <v>208</v>
      </c>
      <c r="AT6" s="336" t="s">
        <v>208</v>
      </c>
      <c r="AU6" s="336" t="s">
        <v>208</v>
      </c>
      <c r="AV6" s="336" t="s">
        <v>208</v>
      </c>
      <c r="AW6" s="336" t="s">
        <v>208</v>
      </c>
      <c r="AX6" s="336" t="s">
        <v>208</v>
      </c>
      <c r="AY6" s="336" t="s">
        <v>208</v>
      </c>
      <c r="AZ6" s="336" t="s">
        <v>208</v>
      </c>
      <c r="BA6" s="336" t="s">
        <v>208</v>
      </c>
      <c r="BB6" s="336" t="s">
        <v>208</v>
      </c>
      <c r="BC6" s="336" t="s">
        <v>208</v>
      </c>
      <c r="BD6" s="336" t="s">
        <v>208</v>
      </c>
      <c r="BE6" s="336" t="s">
        <v>208</v>
      </c>
      <c r="BF6" s="336" t="s">
        <v>208</v>
      </c>
      <c r="BG6" s="700"/>
      <c r="BH6" s="365"/>
      <c r="BI6" s="365"/>
      <c r="BJ6" s="365"/>
      <c r="BK6" s="365"/>
    </row>
    <row r="7" spans="1:63" ht="12.95" customHeight="1" thickBot="1">
      <c r="A7" s="338" t="s">
        <v>81</v>
      </c>
      <c r="B7" s="339" t="s">
        <v>209</v>
      </c>
      <c r="C7" s="798"/>
      <c r="D7" s="340"/>
      <c r="E7" s="800" t="s">
        <v>210</v>
      </c>
      <c r="F7" s="341"/>
      <c r="G7" s="670">
        <f>IF(AUG!E8=3,AUG!E6,IF(AUG!F8=3,AUG!F6,IF(AUG!G8=3,AUG!G6,IF(AUG!H8=3,AUG!H6,IF(AUG!I8=3,AUG!I6,IF(AUG!J8=3,AUG!J6,IF(AUG!K8=3,AUG!K6," ")))))))</f>
        <v>31</v>
      </c>
      <c r="H7" s="670">
        <f>SUM(G7)+1</f>
        <v>32</v>
      </c>
      <c r="I7" s="670">
        <f t="shared" ref="I7:Z7" si="0">SUM(H7)+1</f>
        <v>33</v>
      </c>
      <c r="J7" s="670">
        <f t="shared" si="0"/>
        <v>34</v>
      </c>
      <c r="K7" s="670">
        <f t="shared" si="0"/>
        <v>35</v>
      </c>
      <c r="L7" s="670">
        <f t="shared" si="0"/>
        <v>36</v>
      </c>
      <c r="M7" s="670">
        <f t="shared" si="0"/>
        <v>37</v>
      </c>
      <c r="N7" s="670">
        <f t="shared" si="0"/>
        <v>38</v>
      </c>
      <c r="O7" s="670">
        <f t="shared" si="0"/>
        <v>39</v>
      </c>
      <c r="P7" s="670">
        <f t="shared" si="0"/>
        <v>40</v>
      </c>
      <c r="Q7" s="670">
        <f t="shared" si="0"/>
        <v>41</v>
      </c>
      <c r="R7" s="670">
        <f t="shared" si="0"/>
        <v>42</v>
      </c>
      <c r="S7" s="670">
        <f t="shared" si="0"/>
        <v>43</v>
      </c>
      <c r="T7" s="670">
        <f t="shared" si="0"/>
        <v>44</v>
      </c>
      <c r="U7" s="670">
        <f t="shared" si="0"/>
        <v>45</v>
      </c>
      <c r="V7" s="670">
        <f t="shared" si="0"/>
        <v>46</v>
      </c>
      <c r="W7" s="670">
        <f t="shared" si="0"/>
        <v>47</v>
      </c>
      <c r="X7" s="670">
        <f t="shared" si="0"/>
        <v>48</v>
      </c>
      <c r="Y7" s="670">
        <f t="shared" si="0"/>
        <v>49</v>
      </c>
      <c r="Z7" s="670">
        <f t="shared" si="0"/>
        <v>50</v>
      </c>
      <c r="AA7" s="671">
        <f>Z7+1</f>
        <v>51</v>
      </c>
      <c r="AB7" s="671">
        <f>IF(AB5=53,53,1)</f>
        <v>1</v>
      </c>
      <c r="AC7" s="671">
        <f>IF(AB7=53,1,2)</f>
        <v>2</v>
      </c>
      <c r="AD7" s="671">
        <f t="shared" ref="AD7:BF7" si="1">SUM(AC7)+1</f>
        <v>3</v>
      </c>
      <c r="AE7" s="671">
        <f t="shared" si="1"/>
        <v>4</v>
      </c>
      <c r="AF7" s="671">
        <f t="shared" si="1"/>
        <v>5</v>
      </c>
      <c r="AG7" s="671">
        <f t="shared" si="1"/>
        <v>6</v>
      </c>
      <c r="AH7" s="671">
        <f t="shared" si="1"/>
        <v>7</v>
      </c>
      <c r="AI7" s="671">
        <f t="shared" si="1"/>
        <v>8</v>
      </c>
      <c r="AJ7" s="671">
        <f t="shared" si="1"/>
        <v>9</v>
      </c>
      <c r="AK7" s="671">
        <f t="shared" si="1"/>
        <v>10</v>
      </c>
      <c r="AL7" s="671">
        <f t="shared" si="1"/>
        <v>11</v>
      </c>
      <c r="AM7" s="671">
        <f t="shared" si="1"/>
        <v>12</v>
      </c>
      <c r="AN7" s="671">
        <f t="shared" si="1"/>
        <v>13</v>
      </c>
      <c r="AO7" s="671">
        <f t="shared" si="1"/>
        <v>14</v>
      </c>
      <c r="AP7" s="671">
        <f t="shared" si="1"/>
        <v>15</v>
      </c>
      <c r="AQ7" s="671">
        <f t="shared" si="1"/>
        <v>16</v>
      </c>
      <c r="AR7" s="671">
        <f t="shared" si="1"/>
        <v>17</v>
      </c>
      <c r="AS7" s="671">
        <f t="shared" si="1"/>
        <v>18</v>
      </c>
      <c r="AT7" s="671">
        <f t="shared" si="1"/>
        <v>19</v>
      </c>
      <c r="AU7" s="671">
        <f t="shared" si="1"/>
        <v>20</v>
      </c>
      <c r="AV7" s="671">
        <f t="shared" si="1"/>
        <v>21</v>
      </c>
      <c r="AW7" s="671">
        <f t="shared" si="1"/>
        <v>22</v>
      </c>
      <c r="AX7" s="671">
        <f t="shared" si="1"/>
        <v>23</v>
      </c>
      <c r="AY7" s="671">
        <f t="shared" si="1"/>
        <v>24</v>
      </c>
      <c r="AZ7" s="671">
        <f t="shared" si="1"/>
        <v>25</v>
      </c>
      <c r="BA7" s="671">
        <f t="shared" si="1"/>
        <v>26</v>
      </c>
      <c r="BB7" s="671">
        <f t="shared" si="1"/>
        <v>27</v>
      </c>
      <c r="BC7" s="671">
        <f t="shared" si="1"/>
        <v>28</v>
      </c>
      <c r="BD7" s="671">
        <f t="shared" si="1"/>
        <v>29</v>
      </c>
      <c r="BE7" s="671">
        <f t="shared" si="1"/>
        <v>30</v>
      </c>
      <c r="BF7" s="671">
        <f t="shared" si="1"/>
        <v>31</v>
      </c>
      <c r="BG7" s="700"/>
      <c r="BH7" s="365"/>
      <c r="BI7" s="365"/>
      <c r="BJ7" s="365"/>
      <c r="BK7" s="365"/>
    </row>
    <row r="8" spans="1:63" ht="13.5" thickBot="1">
      <c r="A8" s="342"/>
      <c r="B8" s="343"/>
      <c r="C8" s="798"/>
      <c r="D8" s="344" t="s">
        <v>211</v>
      </c>
      <c r="E8" s="800"/>
      <c r="F8" s="345" t="s">
        <v>212</v>
      </c>
      <c r="G8" s="801"/>
      <c r="H8" s="802"/>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802"/>
      <c r="AM8" s="802"/>
      <c r="AN8" s="802"/>
      <c r="AO8" s="802"/>
      <c r="AP8" s="802"/>
      <c r="AQ8" s="802"/>
      <c r="AR8" s="802"/>
      <c r="AS8" s="802"/>
      <c r="AT8" s="802"/>
      <c r="AU8" s="802"/>
      <c r="AV8" s="802"/>
      <c r="AW8" s="802"/>
      <c r="AX8" s="802"/>
      <c r="AY8" s="802"/>
      <c r="AZ8" s="802"/>
      <c r="BA8" s="802"/>
      <c r="BB8" s="802"/>
      <c r="BC8" s="802"/>
      <c r="BD8" s="802"/>
      <c r="BE8" s="802"/>
      <c r="BF8" s="802"/>
      <c r="BG8" s="701"/>
      <c r="BH8" s="701"/>
      <c r="BI8" s="701"/>
      <c r="BJ8" s="701"/>
      <c r="BK8" s="701"/>
    </row>
    <row r="9" spans="1:63" ht="13.5" thickBot="1">
      <c r="A9" s="346" t="str">
        <f>IF(D9=" "," ",IF((F9+E9)&gt;=D9," ",(ROUNDUP(BK9/BI9,0))&amp;"   Lekt."))</f>
        <v>16   Lekt.</v>
      </c>
      <c r="B9" s="347" t="str">
        <f t="shared" ref="B9:B18" si="2">IF(D9=" "," ",IF((F9+E9)&gt;=D9,"abgeschlossen",D9-(E9+F9)&amp;" Min. verbl."))</f>
        <v>710 Min. verbl.</v>
      </c>
      <c r="C9" s="348" t="str">
        <f>IF(OR(AUG!B14&lt;=0),"",AUG!B14)</f>
        <v>test</v>
      </c>
      <c r="D9" s="349">
        <f>IF(OR(AUG!B14&lt;=0),"",AUG!AN14)</f>
        <v>900</v>
      </c>
      <c r="E9" s="350">
        <f>IF(OR(AUG!B14&lt;=0),"",AUG!AP14)</f>
        <v>100</v>
      </c>
      <c r="F9" s="351">
        <f>(SUM(G9:BF9))</f>
        <v>90</v>
      </c>
      <c r="G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45</v>
      </c>
      <c r="H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I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J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K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L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M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N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O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P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Q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R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S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T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U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V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W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X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Y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Z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A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B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C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D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E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F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G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H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I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J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K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L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M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N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O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P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Q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R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S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T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U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V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W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X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Y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AZ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A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B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C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D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E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0</v>
      </c>
      <c r="BF9" s="352">
        <f>SUMIF(AUG!$E$6:$AI$6,Therapieübersicht!$G$7:$BF$7,AUG!$E14:$AI14)+
SUMIF(SEP!$E$6:$AG$6,Therapieübersicht!$G$7:$BF$7,SEP!$E14:$AI14)+
SUMIF(OKT!$E$6:$AI$6,Therapieübersicht!$G$7:$BF$7,OKT!$E14:$AI14)+
SUMIF(NOV!$E$6:$AI$6,Therapieübersicht!$G$7:$BF$7,NOV!$E14:$AI14)+
SUMIF(DEZ!$E$6:$AI$6,Therapieübersicht!$G$7:$BF$7,DEZ!$E14:$AI14)+
SUMIF(JAN!$E$6:$AI$6,Therapieübersicht!$G$7:$BF$7,JAN!$E14:$AI14)+
SUMIF(FEB!$E$6:$AI$6,Therapieübersicht!$G$7:$BF$7,FEB!$E14:$AI14)+
SUMIF(MAR!$E$6:$AI$6,Therapieübersicht!$G$7:$BF$7,MAR!$E14:$AI14)+
SUMIF(APR!$E$6:$AI$6,Therapieübersicht!$G$7:$BF$7,APR!$E14:$AI14)+
SUMIF(MAI!$E$6:$AI$6,Therapieübersicht!$G$7:$BF$7,MAI!$E14:$AI14)+
SUMIF(JUN!$E$6:$AI$6,Therapieübersicht!$G$7:$BF$7,JUN!$E14:$AI14)+
SUMIF(JUL!$E$6:$AI$6,Therapieübersicht!$G$7:$BF$7,JUL!$E14:$AI14)</f>
        <v>45</v>
      </c>
      <c r="BG9" s="697">
        <f>IF(AUG!B14=" "," ",AUG!AO14)</f>
        <v>1</v>
      </c>
      <c r="BH9" s="697" t="str">
        <f>IF(OR(Kinder!C8&lt;=0),"",Kinder!L8)</f>
        <v>DI</v>
      </c>
      <c r="BI9" s="697">
        <f>IF(AUG!D14=" "," ",AUG!AR14)</f>
        <v>45</v>
      </c>
      <c r="BJ9" s="697">
        <f>SUM(BG9)</f>
        <v>1</v>
      </c>
      <c r="BK9" s="698">
        <f>IF(D9=" ",0,SUM(D9-(E9+F9)))</f>
        <v>710</v>
      </c>
    </row>
    <row r="10" spans="1:63" ht="13.5" thickBot="1">
      <c r="A10" s="346" t="str">
        <f t="shared" ref="A10:A73" si="3">IF(D10=" "," ",IF((F10+E10)&gt;=D10," ",(ROUNDUP(BK10/BI10,0))&amp;"   Lekt."))</f>
        <v xml:space="preserve"> </v>
      </c>
      <c r="B10" s="353" t="str">
        <f t="shared" si="2"/>
        <v xml:space="preserve"> </v>
      </c>
      <c r="C10" s="348" t="str">
        <f>IF(OR(AUG!B15&lt;=0),"",AUG!B15)</f>
        <v xml:space="preserve"> </v>
      </c>
      <c r="D10" s="349" t="str">
        <f>IF(OR(AUG!B15&lt;=0),"",AUG!AN15)</f>
        <v xml:space="preserve"> </v>
      </c>
      <c r="E10" s="350" t="str">
        <f>IF(OR(AUG!B15&lt;=0),"",AUG!AP15)</f>
        <v xml:space="preserve"> </v>
      </c>
      <c r="F10" s="351">
        <f t="shared" ref="F10:F73" si="4">(SUM(G10:BF10))</f>
        <v>0</v>
      </c>
      <c r="G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H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I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J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K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L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M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N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O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P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Q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R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S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T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U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V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W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X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Y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Z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A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B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C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D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E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F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G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H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I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J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K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L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M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N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O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P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Q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R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S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T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U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V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W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X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Y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AZ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A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B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C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D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E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F10" s="352">
        <f>SUMIF(AUG!$E$6:$AI$6,Therapieübersicht!$G$7:$BF$7,AUG!$E15:$AI15)+
SUMIF(SEP!$E$6:$AG$6,Therapieübersicht!$G$7:$BF$7,SEP!$E15:$AI15)+
SUMIF(OKT!$E$6:$AI$6,Therapieübersicht!$G$7:$BF$7,OKT!$E15:$AI15)+
SUMIF(NOV!$E$6:$AI$6,Therapieübersicht!$G$7:$BF$7,NOV!$E15:$AI15)+
SUMIF(DEZ!$E$6:$AI$6,Therapieübersicht!$G$7:$BF$7,DEZ!$E15:$AI15)+
SUMIF(JAN!$E$6:$AI$6,Therapieübersicht!$G$7:$BF$7,JAN!$E15:$AI15)+
SUMIF(FEB!$E$6:$AI$6,Therapieübersicht!$G$7:$BF$7,FEB!$E15:$AI15)+
SUMIF(MAR!$E$6:$AI$6,Therapieübersicht!$G$7:$BF$7,MAR!$E15:$AI15)+
SUMIF(APR!$E$6:$AI$6,Therapieübersicht!$G$7:$BF$7,APR!$E15:$AI15)+
SUMIF(MAI!$E$6:$AI$6,Therapieübersicht!$G$7:$BF$7,MAI!$E15:$AI15)+
SUMIF(JUN!$E$6:$AI$6,Therapieübersicht!$G$7:$BF$7,JUN!$E15:$AI15)+
SUMIF(JUL!$E$6:$AI$6,Therapieübersicht!$G$7:$BF$7,JUL!$E15:$AI15)</f>
        <v>0</v>
      </c>
      <c r="BG10" s="697" t="str">
        <f>IF(AUG!B15=" "," ",AUG!AO15)</f>
        <v xml:space="preserve"> </v>
      </c>
      <c r="BH10" s="697" t="str">
        <f>IF(OR(Kinder!C9&lt;=0),"",Kinder!L9)</f>
        <v/>
      </c>
      <c r="BI10" s="697" t="str">
        <f>IF(AUG!D15=" "," ",AUG!AR15)</f>
        <v xml:space="preserve"> </v>
      </c>
      <c r="BJ10" s="697">
        <f t="shared" ref="BJ10:BJ73" si="5">SUM(BG10)</f>
        <v>0</v>
      </c>
      <c r="BK10" s="698">
        <f t="shared" ref="BK10:BK73" si="6">IF(D10=" ",0,SUM(D10-(E10+F10)))</f>
        <v>0</v>
      </c>
    </row>
    <row r="11" spans="1:63" ht="13.5" thickBot="1">
      <c r="A11" s="346" t="str">
        <f t="shared" si="3"/>
        <v xml:space="preserve"> </v>
      </c>
      <c r="B11" s="353" t="str">
        <f t="shared" si="2"/>
        <v xml:space="preserve"> </v>
      </c>
      <c r="C11" s="348" t="str">
        <f>IF(OR(AUG!B16&lt;=0),"",AUG!B16)</f>
        <v xml:space="preserve"> </v>
      </c>
      <c r="D11" s="349" t="str">
        <f>IF(OR(AUG!B16&lt;=0),"",AUG!AN16)</f>
        <v xml:space="preserve"> </v>
      </c>
      <c r="E11" s="350" t="str">
        <f>IF(OR(AUG!B16&lt;=0),"",AUG!AP16)</f>
        <v xml:space="preserve"> </v>
      </c>
      <c r="F11" s="351">
        <f t="shared" si="4"/>
        <v>0</v>
      </c>
      <c r="G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H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I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J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K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L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M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N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O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P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Q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R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S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T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U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V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W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X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Y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Z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A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B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C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D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E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F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G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H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I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J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K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L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M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N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O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P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Q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R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S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T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U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V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W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X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Y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AZ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A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B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C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D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E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F11" s="352">
        <f>SUMIF(AUG!$E$6:$AI$6,Therapieübersicht!$G$7:$BF$7,AUG!$E16:$AI16)+
SUMIF(SEP!$E$6:$AG$6,Therapieübersicht!$G$7:$BF$7,SEP!$E16:$AI16)+
SUMIF(OKT!$E$6:$AI$6,Therapieübersicht!$G$7:$BF$7,OKT!$E16:$AI16)+
SUMIF(NOV!$E$6:$AI$6,Therapieübersicht!$G$7:$BF$7,NOV!$E16:$AI16)+
SUMIF(DEZ!$E$6:$AI$6,Therapieübersicht!$G$7:$BF$7,DEZ!$E16:$AI16)+
SUMIF(JAN!$E$6:$AI$6,Therapieübersicht!$G$7:$BF$7,JAN!$E16:$AI16)+
SUMIF(FEB!$E$6:$AI$6,Therapieübersicht!$G$7:$BF$7,FEB!$E16:$AI16)+
SUMIF(MAR!$E$6:$AI$6,Therapieübersicht!$G$7:$BF$7,MAR!$E16:$AI16)+
SUMIF(APR!$E$6:$AI$6,Therapieübersicht!$G$7:$BF$7,APR!$E16:$AI16)+
SUMIF(MAI!$E$6:$AI$6,Therapieübersicht!$G$7:$BF$7,MAI!$E16:$AI16)+
SUMIF(JUN!$E$6:$AI$6,Therapieübersicht!$G$7:$BF$7,JUN!$E16:$AI16)+
SUMIF(JUL!$E$6:$AI$6,Therapieübersicht!$G$7:$BF$7,JUL!$E16:$AI16)</f>
        <v>0</v>
      </c>
      <c r="BG11" s="697" t="str">
        <f>IF(AUG!B16=" "," ",AUG!AO16)</f>
        <v xml:space="preserve"> </v>
      </c>
      <c r="BH11" s="697" t="str">
        <f>IF(OR(Kinder!C10&lt;=0),"",Kinder!L10)</f>
        <v/>
      </c>
      <c r="BI11" s="697" t="str">
        <f>IF(AUG!D16=" "," ",AUG!AR16)</f>
        <v xml:space="preserve"> </v>
      </c>
      <c r="BJ11" s="697">
        <f t="shared" si="5"/>
        <v>0</v>
      </c>
      <c r="BK11" s="698">
        <f t="shared" si="6"/>
        <v>0</v>
      </c>
    </row>
    <row r="12" spans="1:63" ht="13.5" thickBot="1">
      <c r="A12" s="346" t="str">
        <f t="shared" si="3"/>
        <v xml:space="preserve"> </v>
      </c>
      <c r="B12" s="353" t="str">
        <f t="shared" si="2"/>
        <v xml:space="preserve"> </v>
      </c>
      <c r="C12" s="348" t="str">
        <f>IF(OR(AUG!B17&lt;=0),"",AUG!B17)</f>
        <v xml:space="preserve"> </v>
      </c>
      <c r="D12" s="349" t="str">
        <f>IF(OR(AUG!B17&lt;=0),"",AUG!AN17)</f>
        <v xml:space="preserve"> </v>
      </c>
      <c r="E12" s="350" t="str">
        <f>IF(OR(AUG!B17&lt;=0),"",AUG!AP17)</f>
        <v xml:space="preserve"> </v>
      </c>
      <c r="F12" s="351">
        <f t="shared" si="4"/>
        <v>0</v>
      </c>
      <c r="G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H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I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J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K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L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M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N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O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P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Q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R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S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T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U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V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W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X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Y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Z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A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B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C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D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E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F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G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H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I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J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K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L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M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N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O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P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Q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R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S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T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U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V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W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X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Y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AZ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A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B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C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D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E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F12" s="352">
        <f>SUMIF(AUG!$E$6:$AI$6,Therapieübersicht!$G$7:$BF$7,AUG!$E17:$AI17)+
SUMIF(SEP!$E$6:$AG$6,Therapieübersicht!$G$7:$BF$7,SEP!$E17:$AI17)+
SUMIF(OKT!$E$6:$AI$6,Therapieübersicht!$G$7:$BF$7,OKT!$E17:$AI17)+
SUMIF(NOV!$E$6:$AI$6,Therapieübersicht!$G$7:$BF$7,NOV!$E17:$AI17)+
SUMIF(DEZ!$E$6:$AI$6,Therapieübersicht!$G$7:$BF$7,DEZ!$E17:$AI17)+
SUMIF(JAN!$E$6:$AI$6,Therapieübersicht!$G$7:$BF$7,JAN!$E17:$AI17)+
SUMIF(FEB!$E$6:$AI$6,Therapieübersicht!$G$7:$BF$7,FEB!$E17:$AI17)+
SUMIF(MAR!$E$6:$AI$6,Therapieübersicht!$G$7:$BF$7,MAR!$E17:$AI17)+
SUMIF(APR!$E$6:$AI$6,Therapieübersicht!$G$7:$BF$7,APR!$E17:$AI17)+
SUMIF(MAI!$E$6:$AI$6,Therapieübersicht!$G$7:$BF$7,MAI!$E17:$AI17)+
SUMIF(JUN!$E$6:$AI$6,Therapieübersicht!$G$7:$BF$7,JUN!$E17:$AI17)+
SUMIF(JUL!$E$6:$AI$6,Therapieübersicht!$G$7:$BF$7,JUL!$E17:$AI17)</f>
        <v>0</v>
      </c>
      <c r="BG12" s="697" t="str">
        <f>IF(AUG!B17=" "," ",AUG!AO17)</f>
        <v xml:space="preserve"> </v>
      </c>
      <c r="BH12" s="697" t="str">
        <f>IF(OR(Kinder!C11&lt;=0),"",Kinder!L11)</f>
        <v/>
      </c>
      <c r="BI12" s="697" t="str">
        <f>IF(AUG!D17=" "," ",AUG!AR17)</f>
        <v xml:space="preserve"> </v>
      </c>
      <c r="BJ12" s="697">
        <f t="shared" si="5"/>
        <v>0</v>
      </c>
      <c r="BK12" s="698">
        <f t="shared" si="6"/>
        <v>0</v>
      </c>
    </row>
    <row r="13" spans="1:63" ht="13.5" thickBot="1">
      <c r="A13" s="346" t="str">
        <f t="shared" si="3"/>
        <v xml:space="preserve"> </v>
      </c>
      <c r="B13" s="353" t="str">
        <f t="shared" si="2"/>
        <v xml:space="preserve"> </v>
      </c>
      <c r="C13" s="348" t="str">
        <f>IF(OR(AUG!B18&lt;=0),"",AUG!B18)</f>
        <v xml:space="preserve"> </v>
      </c>
      <c r="D13" s="349" t="str">
        <f>IF(OR(AUG!B18&lt;=0),"",AUG!AN18)</f>
        <v xml:space="preserve"> </v>
      </c>
      <c r="E13" s="350" t="str">
        <f>IF(OR(AUG!B18&lt;=0),"",AUG!AP18)</f>
        <v xml:space="preserve"> </v>
      </c>
      <c r="F13" s="351">
        <f t="shared" si="4"/>
        <v>0</v>
      </c>
      <c r="G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H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I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J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K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L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M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N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O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P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Q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R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S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T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U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V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W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X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Y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Z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A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B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C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D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E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F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G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H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I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J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K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L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M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N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O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P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Q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R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S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T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U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V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W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X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Y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AZ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A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B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C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D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E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F13" s="352">
        <f>SUMIF(AUG!$E$6:$AI$6,Therapieübersicht!$G$7:$BF$7,AUG!$E18:$AI18)+
SUMIF(SEP!$E$6:$AG$6,Therapieübersicht!$G$7:$BF$7,SEP!$E18:$AI18)+
SUMIF(OKT!$E$6:$AI$6,Therapieübersicht!$G$7:$BF$7,OKT!$E18:$AI18)+
SUMIF(NOV!$E$6:$AI$6,Therapieübersicht!$G$7:$BF$7,NOV!$E18:$AI18)+
SUMIF(DEZ!$E$6:$AI$6,Therapieübersicht!$G$7:$BF$7,DEZ!$E18:$AI18)+
SUMIF(JAN!$E$6:$AI$6,Therapieübersicht!$G$7:$BF$7,JAN!$E18:$AI18)+
SUMIF(FEB!$E$6:$AI$6,Therapieübersicht!$G$7:$BF$7,FEB!$E18:$AI18)+
SUMIF(MAR!$E$6:$AI$6,Therapieübersicht!$G$7:$BF$7,MAR!$E18:$AI18)+
SUMIF(APR!$E$6:$AI$6,Therapieübersicht!$G$7:$BF$7,APR!$E18:$AI18)+
SUMIF(MAI!$E$6:$AI$6,Therapieübersicht!$G$7:$BF$7,MAI!$E18:$AI18)+
SUMIF(JUN!$E$6:$AI$6,Therapieübersicht!$G$7:$BF$7,JUN!$E18:$AI18)+
SUMIF(JUL!$E$6:$AI$6,Therapieübersicht!$G$7:$BF$7,JUL!$E18:$AI18)</f>
        <v>0</v>
      </c>
      <c r="BG13" s="697" t="str">
        <f>IF(AUG!B18=" "," ",AUG!AO18)</f>
        <v xml:space="preserve"> </v>
      </c>
      <c r="BH13" s="697" t="str">
        <f>IF(OR(Kinder!C12&lt;=0),"",Kinder!L12)</f>
        <v/>
      </c>
      <c r="BI13" s="697" t="str">
        <f>IF(AUG!D18=" "," ",AUG!AR18)</f>
        <v xml:space="preserve"> </v>
      </c>
      <c r="BJ13" s="697">
        <f t="shared" si="5"/>
        <v>0</v>
      </c>
      <c r="BK13" s="698">
        <f t="shared" si="6"/>
        <v>0</v>
      </c>
    </row>
    <row r="14" spans="1:63" ht="13.5" thickBot="1">
      <c r="A14" s="346" t="str">
        <f t="shared" si="3"/>
        <v xml:space="preserve"> </v>
      </c>
      <c r="B14" s="353" t="str">
        <f t="shared" si="2"/>
        <v xml:space="preserve"> </v>
      </c>
      <c r="C14" s="348" t="str">
        <f>IF(OR(AUG!B19&lt;=0),"",AUG!B19)</f>
        <v xml:space="preserve"> </v>
      </c>
      <c r="D14" s="349" t="str">
        <f>IF(OR(AUG!B19&lt;=0),"",AUG!AN19)</f>
        <v xml:space="preserve"> </v>
      </c>
      <c r="E14" s="350" t="str">
        <f>IF(OR(AUG!B19&lt;=0),"",AUG!AP19)</f>
        <v xml:space="preserve"> </v>
      </c>
      <c r="F14" s="351">
        <f t="shared" si="4"/>
        <v>0</v>
      </c>
      <c r="G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H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I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J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K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L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M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N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O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P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Q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R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S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T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U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V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W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X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Y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Z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A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B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C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D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E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F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G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H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I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J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K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L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M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N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O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P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Q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R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S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T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U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V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W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X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Y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AZ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A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B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C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D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E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F14" s="352">
        <f>SUMIF(AUG!$E$6:$AI$6,Therapieübersicht!$G$7:$BF$7,AUG!$E19:$AI19)+
SUMIF(SEP!$E$6:$AG$6,Therapieübersicht!$G$7:$BF$7,SEP!$E19:$AI19)+
SUMIF(OKT!$E$6:$AI$6,Therapieübersicht!$G$7:$BF$7,OKT!$E19:$AI19)+
SUMIF(NOV!$E$6:$AI$6,Therapieübersicht!$G$7:$BF$7,NOV!$E19:$AI19)+
SUMIF(DEZ!$E$6:$AI$6,Therapieübersicht!$G$7:$BF$7,DEZ!$E19:$AI19)+
SUMIF(JAN!$E$6:$AI$6,Therapieübersicht!$G$7:$BF$7,JAN!$E19:$AI19)+
SUMIF(FEB!$E$6:$AI$6,Therapieübersicht!$G$7:$BF$7,FEB!$E19:$AI19)+
SUMIF(MAR!$E$6:$AI$6,Therapieübersicht!$G$7:$BF$7,MAR!$E19:$AI19)+
SUMIF(APR!$E$6:$AI$6,Therapieübersicht!$G$7:$BF$7,APR!$E19:$AI19)+
SUMIF(MAI!$E$6:$AI$6,Therapieübersicht!$G$7:$BF$7,MAI!$E19:$AI19)+
SUMIF(JUN!$E$6:$AI$6,Therapieübersicht!$G$7:$BF$7,JUN!$E19:$AI19)+
SUMIF(JUL!$E$6:$AI$6,Therapieübersicht!$G$7:$BF$7,JUL!$E19:$AI19)</f>
        <v>0</v>
      </c>
      <c r="BG14" s="697" t="str">
        <f>IF(AUG!B19=" "," ",AUG!AO19)</f>
        <v xml:space="preserve"> </v>
      </c>
      <c r="BH14" s="697" t="str">
        <f>IF(OR(Kinder!C13&lt;=0),"",Kinder!L13)</f>
        <v/>
      </c>
      <c r="BI14" s="697" t="str">
        <f>IF(AUG!D19=" "," ",AUG!AR19)</f>
        <v xml:space="preserve"> </v>
      </c>
      <c r="BJ14" s="697">
        <f t="shared" si="5"/>
        <v>0</v>
      </c>
      <c r="BK14" s="698">
        <f t="shared" si="6"/>
        <v>0</v>
      </c>
    </row>
    <row r="15" spans="1:63" ht="13.5" thickBot="1">
      <c r="A15" s="346" t="str">
        <f t="shared" si="3"/>
        <v xml:space="preserve"> </v>
      </c>
      <c r="B15" s="353" t="str">
        <f t="shared" si="2"/>
        <v xml:space="preserve"> </v>
      </c>
      <c r="C15" s="348" t="str">
        <f>IF(OR(AUG!B20&lt;=0),"",AUG!B20)</f>
        <v xml:space="preserve"> </v>
      </c>
      <c r="D15" s="349" t="str">
        <f>IF(OR(AUG!B20&lt;=0),"",AUG!AN20)</f>
        <v xml:space="preserve"> </v>
      </c>
      <c r="E15" s="350" t="str">
        <f>IF(OR(AUG!B20&lt;=0),"",AUG!AP20)</f>
        <v xml:space="preserve"> </v>
      </c>
      <c r="F15" s="351">
        <f t="shared" si="4"/>
        <v>0</v>
      </c>
      <c r="G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H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I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J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K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L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M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N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O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P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Q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R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S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T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U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V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W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X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Y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Z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A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B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C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D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E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F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G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H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I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J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K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L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M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N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O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P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Q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R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S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T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U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V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W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X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Y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AZ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A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B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C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D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E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F15" s="352">
        <f>SUMIF(AUG!$E$6:$AI$6,Therapieübersicht!$G$7:$BF$7,AUG!$E20:$AI20)+
SUMIF(SEP!$E$6:$AG$6,Therapieübersicht!$G$7:$BF$7,SEP!$E20:$AI20)+
SUMIF(OKT!$E$6:$AI$6,Therapieübersicht!$G$7:$BF$7,OKT!$E20:$AI20)+
SUMIF(NOV!$E$6:$AI$6,Therapieübersicht!$G$7:$BF$7,NOV!$E20:$AI20)+
SUMIF(DEZ!$E$6:$AI$6,Therapieübersicht!$G$7:$BF$7,DEZ!$E20:$AI20)+
SUMIF(JAN!$E$6:$AI$6,Therapieübersicht!$G$7:$BF$7,JAN!$E20:$AI20)+
SUMIF(FEB!$E$6:$AI$6,Therapieübersicht!$G$7:$BF$7,FEB!$E20:$AI20)+
SUMIF(MAR!$E$6:$AI$6,Therapieübersicht!$G$7:$BF$7,MAR!$E20:$AI20)+
SUMIF(APR!$E$6:$AI$6,Therapieübersicht!$G$7:$BF$7,APR!$E20:$AI20)+
SUMIF(MAI!$E$6:$AI$6,Therapieübersicht!$G$7:$BF$7,MAI!$E20:$AI20)+
SUMIF(JUN!$E$6:$AI$6,Therapieübersicht!$G$7:$BF$7,JUN!$E20:$AI20)+
SUMIF(JUL!$E$6:$AI$6,Therapieübersicht!$G$7:$BF$7,JUL!$E20:$AI20)</f>
        <v>0</v>
      </c>
      <c r="BG15" s="697" t="str">
        <f>IF(AUG!B20=" "," ",AUG!AO20)</f>
        <v xml:space="preserve"> </v>
      </c>
      <c r="BH15" s="697" t="str">
        <f>IF(OR(Kinder!C14&lt;=0),"",Kinder!L14)</f>
        <v/>
      </c>
      <c r="BI15" s="697" t="str">
        <f>IF(AUG!D20=" "," ",AUG!AR20)</f>
        <v xml:space="preserve"> </v>
      </c>
      <c r="BJ15" s="697">
        <f t="shared" si="5"/>
        <v>0</v>
      </c>
      <c r="BK15" s="698">
        <f t="shared" si="6"/>
        <v>0</v>
      </c>
    </row>
    <row r="16" spans="1:63" ht="13.5" thickBot="1">
      <c r="A16" s="346" t="str">
        <f>IF(D16=" "," ",IF((F16+E16)&gt;=D16," ",(ROUNDUP(BK16/BI16,0))&amp;"   Lekt."))</f>
        <v xml:space="preserve"> </v>
      </c>
      <c r="B16" s="353" t="str">
        <f t="shared" si="2"/>
        <v xml:space="preserve"> </v>
      </c>
      <c r="C16" s="348" t="str">
        <f>IF(OR(AUG!B21&lt;=0),"",AUG!B21)</f>
        <v xml:space="preserve"> </v>
      </c>
      <c r="D16" s="349" t="str">
        <f>IF(OR(AUG!B21&lt;=0),"",AUG!AN21)</f>
        <v xml:space="preserve"> </v>
      </c>
      <c r="E16" s="350" t="str">
        <f>IF(OR(AUG!B21&lt;=0),"",AUG!AP21)</f>
        <v xml:space="preserve"> </v>
      </c>
      <c r="F16" s="351">
        <f t="shared" si="4"/>
        <v>0</v>
      </c>
      <c r="G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H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I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J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K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L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M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N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O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P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Q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R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S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T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U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V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W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X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Y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Z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A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B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C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D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E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F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G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H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I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J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K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L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M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N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O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P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Q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R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S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T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U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V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W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X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Y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AZ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A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B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C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D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E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F16" s="352">
        <f>SUMIF(AUG!$E$6:$AI$6,Therapieübersicht!$G$7:$BF$7,AUG!$E21:$AI21)+
SUMIF(SEP!$E$6:$AG$6,Therapieübersicht!$G$7:$BF$7,SEP!$E21:$AI21)+
SUMIF(OKT!$E$6:$AI$6,Therapieübersicht!$G$7:$BF$7,OKT!$E21:$AI21)+
SUMIF(NOV!$E$6:$AI$6,Therapieübersicht!$G$7:$BF$7,NOV!$E21:$AI21)+
SUMIF(DEZ!$E$6:$AI$6,Therapieübersicht!$G$7:$BF$7,DEZ!$E21:$AI21)+
SUMIF(JAN!$E$6:$AI$6,Therapieübersicht!$G$7:$BF$7,JAN!$E21:$AI21)+
SUMIF(FEB!$E$6:$AI$6,Therapieübersicht!$G$7:$BF$7,FEB!$E21:$AI21)+
SUMIF(MAR!$E$6:$AI$6,Therapieübersicht!$G$7:$BF$7,MAR!$E21:$AI21)+
SUMIF(APR!$E$6:$AI$6,Therapieübersicht!$G$7:$BF$7,APR!$E21:$AI21)+
SUMIF(MAI!$E$6:$AI$6,Therapieübersicht!$G$7:$BF$7,MAI!$E21:$AI21)+
SUMIF(JUN!$E$6:$AI$6,Therapieübersicht!$G$7:$BF$7,JUN!$E21:$AI21)+
SUMIF(JUL!$E$6:$AI$6,Therapieübersicht!$G$7:$BF$7,JUL!$E21:$AI21)</f>
        <v>0</v>
      </c>
      <c r="BG16" s="697" t="str">
        <f>IF(AUG!B21=" "," ",AUG!AO21)</f>
        <v xml:space="preserve"> </v>
      </c>
      <c r="BH16" s="697" t="str">
        <f>IF(OR(Kinder!C15&lt;=0),"",Kinder!L15)</f>
        <v/>
      </c>
      <c r="BI16" s="697" t="str">
        <f>IF(AUG!D21=" "," ",AUG!AR21)</f>
        <v xml:space="preserve"> </v>
      </c>
      <c r="BJ16" s="697">
        <f t="shared" si="5"/>
        <v>0</v>
      </c>
      <c r="BK16" s="698">
        <f t="shared" si="6"/>
        <v>0</v>
      </c>
    </row>
    <row r="17" spans="1:63" ht="13.5" thickBot="1">
      <c r="A17" s="346" t="str">
        <f t="shared" si="3"/>
        <v xml:space="preserve"> </v>
      </c>
      <c r="B17" s="353" t="str">
        <f t="shared" si="2"/>
        <v xml:space="preserve"> </v>
      </c>
      <c r="C17" s="348" t="str">
        <f>IF(OR(AUG!B22&lt;=0),"",AUG!B22)</f>
        <v xml:space="preserve"> </v>
      </c>
      <c r="D17" s="349" t="str">
        <f>IF(OR(AUG!B22&lt;=0),"",AUG!AN22)</f>
        <v xml:space="preserve"> </v>
      </c>
      <c r="E17" s="350" t="str">
        <f>IF(OR(AUG!B22&lt;=0),"",AUG!AP22)</f>
        <v xml:space="preserve"> </v>
      </c>
      <c r="F17" s="351">
        <f t="shared" si="4"/>
        <v>0</v>
      </c>
      <c r="G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H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I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J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K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L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M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N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O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P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Q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R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S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T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U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V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W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X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Y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Z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A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B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C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D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E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F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G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H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I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J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K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L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M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N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O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P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Q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R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S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T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U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V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W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X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Y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AZ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A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B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C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D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E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F17" s="352">
        <f>SUMIF(AUG!$E$6:$AI$6,Therapieübersicht!$G$7:$BF$7,AUG!$E22:$AI22)+
SUMIF(SEP!$E$6:$AG$6,Therapieübersicht!$G$7:$BF$7,SEP!$E22:$AI22)+
SUMIF(OKT!$E$6:$AI$6,Therapieübersicht!$G$7:$BF$7,OKT!$E22:$AI22)+
SUMIF(NOV!$E$6:$AI$6,Therapieübersicht!$G$7:$BF$7,NOV!$E22:$AI22)+
SUMIF(DEZ!$E$6:$AI$6,Therapieübersicht!$G$7:$BF$7,DEZ!$E22:$AI22)+
SUMIF(JAN!$E$6:$AI$6,Therapieübersicht!$G$7:$BF$7,JAN!$E22:$AI22)+
SUMIF(FEB!$E$6:$AI$6,Therapieübersicht!$G$7:$BF$7,FEB!$E22:$AI22)+
SUMIF(MAR!$E$6:$AI$6,Therapieübersicht!$G$7:$BF$7,MAR!$E22:$AI22)+
SUMIF(APR!$E$6:$AI$6,Therapieübersicht!$G$7:$BF$7,APR!$E22:$AI22)+
SUMIF(MAI!$E$6:$AI$6,Therapieübersicht!$G$7:$BF$7,MAI!$E22:$AI22)+
SUMIF(JUN!$E$6:$AI$6,Therapieübersicht!$G$7:$BF$7,JUN!$E22:$AI22)+
SUMIF(JUL!$E$6:$AI$6,Therapieübersicht!$G$7:$BF$7,JUL!$E22:$AI22)</f>
        <v>0</v>
      </c>
      <c r="BG17" s="697" t="str">
        <f>IF(AUG!B22=" "," ",AUG!AO22)</f>
        <v xml:space="preserve"> </v>
      </c>
      <c r="BH17" s="697" t="str">
        <f>IF(OR(Kinder!C16&lt;=0),"",Kinder!L16)</f>
        <v/>
      </c>
      <c r="BI17" s="697" t="str">
        <f>IF(AUG!D22=" "," ",AUG!AR22)</f>
        <v xml:space="preserve"> </v>
      </c>
      <c r="BJ17" s="697">
        <f t="shared" si="5"/>
        <v>0</v>
      </c>
      <c r="BK17" s="698">
        <f t="shared" si="6"/>
        <v>0</v>
      </c>
    </row>
    <row r="18" spans="1:63" ht="13.5" thickBot="1">
      <c r="A18" s="346" t="str">
        <f t="shared" si="3"/>
        <v xml:space="preserve"> </v>
      </c>
      <c r="B18" s="353" t="str">
        <f t="shared" si="2"/>
        <v xml:space="preserve"> </v>
      </c>
      <c r="C18" s="348" t="str">
        <f>IF(OR(AUG!B23&lt;=0),"",AUG!B23)</f>
        <v xml:space="preserve"> </v>
      </c>
      <c r="D18" s="349" t="str">
        <f>IF(OR(AUG!B23&lt;=0),"",AUG!AN23)</f>
        <v xml:space="preserve"> </v>
      </c>
      <c r="E18" s="350" t="str">
        <f>IF(OR(AUG!B23&lt;=0),"",AUG!AP23)</f>
        <v xml:space="preserve"> </v>
      </c>
      <c r="F18" s="351">
        <f t="shared" si="4"/>
        <v>0</v>
      </c>
      <c r="G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H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I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J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K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L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M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N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O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P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Q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R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S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T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U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V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W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X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Y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Z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A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B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C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D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E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F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G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H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I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J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K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L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M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N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O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P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Q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R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S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T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U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V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W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X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Y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AZ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A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B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C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D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E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F18" s="352">
        <f>SUMIF(AUG!$E$6:$AI$6,Therapieübersicht!$G$7:$BF$7,AUG!$E23:$AI23)+
SUMIF(SEP!$E$6:$AG$6,Therapieübersicht!$G$7:$BF$7,SEP!$E23:$AI23)+
SUMIF(OKT!$E$6:$AI$6,Therapieübersicht!$G$7:$BF$7,OKT!$E23:$AI23)+
SUMIF(NOV!$E$6:$AI$6,Therapieübersicht!$G$7:$BF$7,NOV!$E23:$AI23)+
SUMIF(DEZ!$E$6:$AI$6,Therapieübersicht!$G$7:$BF$7,DEZ!$E23:$AI23)+
SUMIF(JAN!$E$6:$AI$6,Therapieübersicht!$G$7:$BF$7,JAN!$E23:$AI23)+
SUMIF(FEB!$E$6:$AI$6,Therapieübersicht!$G$7:$BF$7,FEB!$E23:$AI23)+
SUMIF(MAR!$E$6:$AI$6,Therapieübersicht!$G$7:$BF$7,MAR!$E23:$AI23)+
SUMIF(APR!$E$6:$AI$6,Therapieübersicht!$G$7:$BF$7,APR!$E23:$AI23)+
SUMIF(MAI!$E$6:$AI$6,Therapieübersicht!$G$7:$BF$7,MAI!$E23:$AI23)+
SUMIF(JUN!$E$6:$AI$6,Therapieübersicht!$G$7:$BF$7,JUN!$E23:$AI23)+
SUMIF(JUL!$E$6:$AI$6,Therapieübersicht!$G$7:$BF$7,JUL!$E23:$AI23)</f>
        <v>0</v>
      </c>
      <c r="BG18" s="697" t="str">
        <f>IF(AUG!B23=" "," ",AUG!AO23)</f>
        <v xml:space="preserve"> </v>
      </c>
      <c r="BH18" s="697" t="str">
        <f>IF(OR(Kinder!C17&lt;=0),"",Kinder!L17)</f>
        <v/>
      </c>
      <c r="BI18" s="697" t="str">
        <f>IF(AUG!D23=" "," ",AUG!AR23)</f>
        <v xml:space="preserve"> </v>
      </c>
      <c r="BJ18" s="697">
        <f t="shared" si="5"/>
        <v>0</v>
      </c>
      <c r="BK18" s="698">
        <f t="shared" si="6"/>
        <v>0</v>
      </c>
    </row>
    <row r="19" spans="1:63" ht="13.5" thickBot="1">
      <c r="A19" s="346" t="str">
        <f t="shared" si="3"/>
        <v xml:space="preserve"> </v>
      </c>
      <c r="B19" s="353" t="str">
        <f>IF(D19=" "," ",IF((F19+E19)&gt;=D19,"abgeschlossen",D19-(E19+F19)&amp;" Min. verbl."))</f>
        <v xml:space="preserve"> </v>
      </c>
      <c r="C19" s="348" t="str">
        <f>IF(OR(AUG!B24&lt;=0),"",AUG!B24)</f>
        <v xml:space="preserve"> </v>
      </c>
      <c r="D19" s="349" t="str">
        <f>IF(OR(AUG!B24&lt;=0),"",AUG!AN24)</f>
        <v xml:space="preserve"> </v>
      </c>
      <c r="E19" s="350" t="str">
        <f>IF(OR(AUG!B24&lt;=0),"",AUG!AP24)</f>
        <v xml:space="preserve"> </v>
      </c>
      <c r="F19" s="351">
        <f t="shared" si="4"/>
        <v>0</v>
      </c>
      <c r="G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H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I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J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K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L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M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N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O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P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Q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R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S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T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U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V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W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X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Y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Z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A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B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C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D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E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F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G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H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I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J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K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L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M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N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O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P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Q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R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S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T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U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V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W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X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Y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AZ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A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B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C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D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E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F19" s="352">
        <f>SUMIF(AUG!$E$6:$AI$6,Therapieübersicht!$G$7:$BF$7,AUG!$E24:$AI24)+
SUMIF(SEP!$E$6:$AG$6,Therapieübersicht!$G$7:$BF$7,SEP!$E24:$AI24)+
SUMIF(OKT!$E$6:$AI$6,Therapieübersicht!$G$7:$BF$7,OKT!$E24:$AI24)+
SUMIF(NOV!$E$6:$AI$6,Therapieübersicht!$G$7:$BF$7,NOV!$E24:$AI24)+
SUMIF(DEZ!$E$6:$AI$6,Therapieübersicht!$G$7:$BF$7,DEZ!$E24:$AI24)+
SUMIF(JAN!$E$6:$AI$6,Therapieübersicht!$G$7:$BF$7,JAN!$E24:$AI24)+
SUMIF(FEB!$E$6:$AI$6,Therapieübersicht!$G$7:$BF$7,FEB!$E24:$AI24)+
SUMIF(MAR!$E$6:$AI$6,Therapieübersicht!$G$7:$BF$7,MAR!$E24:$AI24)+
SUMIF(APR!$E$6:$AI$6,Therapieübersicht!$G$7:$BF$7,APR!$E24:$AI24)+
SUMIF(MAI!$E$6:$AI$6,Therapieübersicht!$G$7:$BF$7,MAI!$E24:$AI24)+
SUMIF(JUN!$E$6:$AI$6,Therapieübersicht!$G$7:$BF$7,JUN!$E24:$AI24)+
SUMIF(JUL!$E$6:$AI$6,Therapieübersicht!$G$7:$BF$7,JUL!$E24:$AI24)</f>
        <v>0</v>
      </c>
      <c r="BG19" s="697" t="str">
        <f>IF(AUG!B24=" "," ",AUG!AO24)</f>
        <v xml:space="preserve"> </v>
      </c>
      <c r="BH19" s="697" t="str">
        <f>IF(OR(Kinder!C18&lt;=0),"",Kinder!L18)</f>
        <v/>
      </c>
      <c r="BI19" s="697" t="str">
        <f>IF(AUG!D24=" "," ",AUG!AR24)</f>
        <v xml:space="preserve"> </v>
      </c>
      <c r="BJ19" s="697">
        <f t="shared" si="5"/>
        <v>0</v>
      </c>
      <c r="BK19" s="698">
        <f t="shared" si="6"/>
        <v>0</v>
      </c>
    </row>
    <row r="20" spans="1:63" ht="13.5" thickBot="1">
      <c r="A20" s="346" t="str">
        <f t="shared" si="3"/>
        <v xml:space="preserve"> </v>
      </c>
      <c r="B20" s="353" t="str">
        <f t="shared" ref="B20:B83" si="7">IF(D20=" "," ",IF((F20+E20)&gt;=D20,"abgeschlossen",D20-(E20+F20)&amp;" Min. verbl."))</f>
        <v xml:space="preserve"> </v>
      </c>
      <c r="C20" s="348" t="str">
        <f>IF(OR(AUG!B25&lt;=0),"",AUG!B25)</f>
        <v xml:space="preserve"> </v>
      </c>
      <c r="D20" s="349" t="str">
        <f>IF(OR(AUG!B25&lt;=0),"",AUG!AN25)</f>
        <v xml:space="preserve"> </v>
      </c>
      <c r="E20" s="350" t="str">
        <f>IF(OR(AUG!B25&lt;=0),"",AUG!AP25)</f>
        <v xml:space="preserve"> </v>
      </c>
      <c r="F20" s="351">
        <f t="shared" si="4"/>
        <v>0</v>
      </c>
      <c r="G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H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I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J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K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L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M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N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O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P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Q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R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S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T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U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V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W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X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Y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Z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A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B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C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D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E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F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G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H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I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J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K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L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M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N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O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P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Q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R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S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T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U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V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W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X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Y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AZ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A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B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C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D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E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F20" s="352">
        <f>SUMIF(AUG!$E$6:$AI$6,Therapieübersicht!$G$7:$BF$7,AUG!$E25:$AI25)+
SUMIF(SEP!$E$6:$AG$6,Therapieübersicht!$G$7:$BF$7,SEP!$E25:$AI25)+
SUMIF(OKT!$E$6:$AI$6,Therapieübersicht!$G$7:$BF$7,OKT!$E25:$AI25)+
SUMIF(NOV!$E$6:$AI$6,Therapieübersicht!$G$7:$BF$7,NOV!$E25:$AI25)+
SUMIF(DEZ!$E$6:$AI$6,Therapieübersicht!$G$7:$BF$7,DEZ!$E25:$AI25)+
SUMIF(JAN!$E$6:$AI$6,Therapieübersicht!$G$7:$BF$7,JAN!$E25:$AI25)+
SUMIF(FEB!$E$6:$AI$6,Therapieübersicht!$G$7:$BF$7,FEB!$E25:$AI25)+
SUMIF(MAR!$E$6:$AI$6,Therapieübersicht!$G$7:$BF$7,MAR!$E25:$AI25)+
SUMIF(APR!$E$6:$AI$6,Therapieübersicht!$G$7:$BF$7,APR!$E25:$AI25)+
SUMIF(MAI!$E$6:$AI$6,Therapieübersicht!$G$7:$BF$7,MAI!$E25:$AI25)+
SUMIF(JUN!$E$6:$AI$6,Therapieübersicht!$G$7:$BF$7,JUN!$E25:$AI25)+
SUMIF(JUL!$E$6:$AI$6,Therapieübersicht!$G$7:$BF$7,JUL!$E25:$AI25)</f>
        <v>0</v>
      </c>
      <c r="BG20" s="697" t="str">
        <f>IF(AUG!B25=" "," ",AUG!AO25)</f>
        <v xml:space="preserve"> </v>
      </c>
      <c r="BH20" s="697" t="str">
        <f>IF(OR(Kinder!C19&lt;=0),"",Kinder!L19)</f>
        <v/>
      </c>
      <c r="BI20" s="697" t="str">
        <f>IF(AUG!D25=" "," ",AUG!AR25)</f>
        <v xml:space="preserve"> </v>
      </c>
      <c r="BJ20" s="697">
        <f t="shared" si="5"/>
        <v>0</v>
      </c>
      <c r="BK20" s="698">
        <f t="shared" si="6"/>
        <v>0</v>
      </c>
    </row>
    <row r="21" spans="1:63" ht="13.5" thickBot="1">
      <c r="A21" s="346" t="str">
        <f t="shared" si="3"/>
        <v xml:space="preserve"> </v>
      </c>
      <c r="B21" s="353" t="str">
        <f t="shared" si="7"/>
        <v xml:space="preserve"> </v>
      </c>
      <c r="C21" s="348" t="str">
        <f>IF(OR(AUG!B26&lt;=0),"",AUG!B26)</f>
        <v xml:space="preserve"> </v>
      </c>
      <c r="D21" s="349" t="str">
        <f>IF(OR(AUG!B26&lt;=0),"",AUG!AN26)</f>
        <v xml:space="preserve"> </v>
      </c>
      <c r="E21" s="350" t="str">
        <f>IF(OR(AUG!B26&lt;=0),"",AUG!AP26)</f>
        <v xml:space="preserve"> </v>
      </c>
      <c r="F21" s="351">
        <f t="shared" si="4"/>
        <v>0</v>
      </c>
      <c r="G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H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I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J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K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L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M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N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O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P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Q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R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S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T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U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V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W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X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Y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Z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A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B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C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D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E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F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G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H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I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J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K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L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M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N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O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P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Q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R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S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T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U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V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W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X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Y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AZ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A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B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C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D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E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F21" s="352">
        <f>SUMIF(AUG!$E$6:$AI$6,Therapieübersicht!$G$7:$BF$7,AUG!$E26:$AI26)+
SUMIF(SEP!$E$6:$AG$6,Therapieübersicht!$G$7:$BF$7,SEP!$E26:$AI26)+
SUMIF(OKT!$E$6:$AI$6,Therapieübersicht!$G$7:$BF$7,OKT!$E26:$AI26)+
SUMIF(NOV!$E$6:$AI$6,Therapieübersicht!$G$7:$BF$7,NOV!$E26:$AI26)+
SUMIF(DEZ!$E$6:$AI$6,Therapieübersicht!$G$7:$BF$7,DEZ!$E26:$AI26)+
SUMIF(JAN!$E$6:$AI$6,Therapieübersicht!$G$7:$BF$7,JAN!$E26:$AI26)+
SUMIF(FEB!$E$6:$AI$6,Therapieübersicht!$G$7:$BF$7,FEB!$E26:$AI26)+
SUMIF(MAR!$E$6:$AI$6,Therapieübersicht!$G$7:$BF$7,MAR!$E26:$AI26)+
SUMIF(APR!$E$6:$AI$6,Therapieübersicht!$G$7:$BF$7,APR!$E26:$AI26)+
SUMIF(MAI!$E$6:$AI$6,Therapieübersicht!$G$7:$BF$7,MAI!$E26:$AI26)+
SUMIF(JUN!$E$6:$AI$6,Therapieübersicht!$G$7:$BF$7,JUN!$E26:$AI26)+
SUMIF(JUL!$E$6:$AI$6,Therapieübersicht!$G$7:$BF$7,JUL!$E26:$AI26)</f>
        <v>0</v>
      </c>
      <c r="BG21" s="697" t="str">
        <f>IF(AUG!B26=" "," ",AUG!AO26)</f>
        <v xml:space="preserve"> </v>
      </c>
      <c r="BH21" s="697" t="str">
        <f>IF(OR(Kinder!C20&lt;=0),"",Kinder!L20)</f>
        <v/>
      </c>
      <c r="BI21" s="697" t="str">
        <f>IF(AUG!D26=" "," ",AUG!AR26)</f>
        <v xml:space="preserve"> </v>
      </c>
      <c r="BJ21" s="697">
        <f t="shared" si="5"/>
        <v>0</v>
      </c>
      <c r="BK21" s="698">
        <f t="shared" si="6"/>
        <v>0</v>
      </c>
    </row>
    <row r="22" spans="1:63" ht="13.5" thickBot="1">
      <c r="A22" s="346" t="str">
        <f t="shared" si="3"/>
        <v xml:space="preserve"> </v>
      </c>
      <c r="B22" s="353" t="str">
        <f t="shared" si="7"/>
        <v xml:space="preserve"> </v>
      </c>
      <c r="C22" s="348" t="str">
        <f>IF(OR(AUG!B27&lt;=0),"",AUG!B27)</f>
        <v xml:space="preserve"> </v>
      </c>
      <c r="D22" s="349" t="str">
        <f>IF(OR(AUG!B27&lt;=0),"",AUG!AN27)</f>
        <v xml:space="preserve"> </v>
      </c>
      <c r="E22" s="350" t="str">
        <f>IF(OR(AUG!B27&lt;=0),"",AUG!AP27)</f>
        <v xml:space="preserve"> </v>
      </c>
      <c r="F22" s="351">
        <f t="shared" si="4"/>
        <v>0</v>
      </c>
      <c r="G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H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I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J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K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L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M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N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O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P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Q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R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S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T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U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V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W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X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Y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Z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A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B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C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D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E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F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G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H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I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J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K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L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M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N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O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P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Q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R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S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T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U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V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W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X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Y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AZ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A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B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C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D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E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F22" s="352">
        <f>SUMIF(AUG!$E$6:$AI$6,Therapieübersicht!$G$7:$BF$7,AUG!$E27:$AI27)+
SUMIF(SEP!$E$6:$AG$6,Therapieübersicht!$G$7:$BF$7,SEP!$E27:$AI27)+
SUMIF(OKT!$E$6:$AI$6,Therapieübersicht!$G$7:$BF$7,OKT!$E27:$AI27)+
SUMIF(NOV!$E$6:$AI$6,Therapieübersicht!$G$7:$BF$7,NOV!$E27:$AI27)+
SUMIF(DEZ!$E$6:$AI$6,Therapieübersicht!$G$7:$BF$7,DEZ!$E27:$AI27)+
SUMIF(JAN!$E$6:$AI$6,Therapieübersicht!$G$7:$BF$7,JAN!$E27:$AI27)+
SUMIF(FEB!$E$6:$AI$6,Therapieübersicht!$G$7:$BF$7,FEB!$E27:$AI27)+
SUMIF(MAR!$E$6:$AI$6,Therapieübersicht!$G$7:$BF$7,MAR!$E27:$AI27)+
SUMIF(APR!$E$6:$AI$6,Therapieübersicht!$G$7:$BF$7,APR!$E27:$AI27)+
SUMIF(MAI!$E$6:$AI$6,Therapieübersicht!$G$7:$BF$7,MAI!$E27:$AI27)+
SUMIF(JUN!$E$6:$AI$6,Therapieübersicht!$G$7:$BF$7,JUN!$E27:$AI27)+
SUMIF(JUL!$E$6:$AI$6,Therapieübersicht!$G$7:$BF$7,JUL!$E27:$AI27)</f>
        <v>0</v>
      </c>
      <c r="BG22" s="697" t="str">
        <f>IF(AUG!B27=" "," ",AUG!AO27)</f>
        <v xml:space="preserve"> </v>
      </c>
      <c r="BH22" s="697" t="str">
        <f>IF(OR(Kinder!C21&lt;=0),"",Kinder!L21)</f>
        <v/>
      </c>
      <c r="BI22" s="697" t="str">
        <f>IF(AUG!D27=" "," ",AUG!AR27)</f>
        <v xml:space="preserve"> </v>
      </c>
      <c r="BJ22" s="697">
        <f t="shared" si="5"/>
        <v>0</v>
      </c>
      <c r="BK22" s="698">
        <f t="shared" si="6"/>
        <v>0</v>
      </c>
    </row>
    <row r="23" spans="1:63" ht="13.5" thickBot="1">
      <c r="A23" s="346" t="str">
        <f t="shared" si="3"/>
        <v xml:space="preserve"> </v>
      </c>
      <c r="B23" s="353" t="str">
        <f t="shared" si="7"/>
        <v xml:space="preserve"> </v>
      </c>
      <c r="C23" s="348" t="str">
        <f>IF(OR(AUG!B28&lt;=0),"",AUG!B28)</f>
        <v xml:space="preserve"> </v>
      </c>
      <c r="D23" s="349" t="str">
        <f>IF(OR(AUG!B28&lt;=0),"",AUG!AN28)</f>
        <v xml:space="preserve"> </v>
      </c>
      <c r="E23" s="350" t="str">
        <f>IF(OR(AUG!B28&lt;=0),"",AUG!AP28)</f>
        <v xml:space="preserve"> </v>
      </c>
      <c r="F23" s="351">
        <f t="shared" si="4"/>
        <v>0</v>
      </c>
      <c r="G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H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I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J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K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L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M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N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O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P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Q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R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S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T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U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V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W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X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Y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Z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A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B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C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D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E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F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G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H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I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J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K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L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M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N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O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P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Q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R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S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T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U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V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W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X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Y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AZ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A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B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C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D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E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F23" s="352">
        <f>SUMIF(AUG!$E$6:$AI$6,Therapieübersicht!$G$7:$BF$7,AUG!$E28:$AI28)+
SUMIF(SEP!$E$6:$AG$6,Therapieübersicht!$G$7:$BF$7,SEP!$E28:$AI28)+
SUMIF(OKT!$E$6:$AI$6,Therapieübersicht!$G$7:$BF$7,OKT!$E28:$AI28)+
SUMIF(NOV!$E$6:$AI$6,Therapieübersicht!$G$7:$BF$7,NOV!$E28:$AI28)+
SUMIF(DEZ!$E$6:$AI$6,Therapieübersicht!$G$7:$BF$7,DEZ!$E28:$AI28)+
SUMIF(JAN!$E$6:$AI$6,Therapieübersicht!$G$7:$BF$7,JAN!$E28:$AI28)+
SUMIF(FEB!$E$6:$AI$6,Therapieübersicht!$G$7:$BF$7,FEB!$E28:$AI28)+
SUMIF(MAR!$E$6:$AI$6,Therapieübersicht!$G$7:$BF$7,MAR!$E28:$AI28)+
SUMIF(APR!$E$6:$AI$6,Therapieübersicht!$G$7:$BF$7,APR!$E28:$AI28)+
SUMIF(MAI!$E$6:$AI$6,Therapieübersicht!$G$7:$BF$7,MAI!$E28:$AI28)+
SUMIF(JUN!$E$6:$AI$6,Therapieübersicht!$G$7:$BF$7,JUN!$E28:$AI28)+
SUMIF(JUL!$E$6:$AI$6,Therapieübersicht!$G$7:$BF$7,JUL!$E28:$AI28)</f>
        <v>0</v>
      </c>
      <c r="BG23" s="697" t="str">
        <f>IF(AUG!B28=" "," ",AUG!AO28)</f>
        <v xml:space="preserve"> </v>
      </c>
      <c r="BH23" s="697" t="str">
        <f>IF(OR(Kinder!C22&lt;=0),"",Kinder!L22)</f>
        <v/>
      </c>
      <c r="BI23" s="697" t="str">
        <f>IF(AUG!D28=" "," ",AUG!AR28)</f>
        <v xml:space="preserve"> </v>
      </c>
      <c r="BJ23" s="697">
        <f t="shared" si="5"/>
        <v>0</v>
      </c>
      <c r="BK23" s="698">
        <f t="shared" si="6"/>
        <v>0</v>
      </c>
    </row>
    <row r="24" spans="1:63" ht="13.5" thickBot="1">
      <c r="A24" s="346" t="str">
        <f t="shared" si="3"/>
        <v xml:space="preserve"> </v>
      </c>
      <c r="B24" s="353" t="str">
        <f t="shared" si="7"/>
        <v xml:space="preserve"> </v>
      </c>
      <c r="C24" s="348" t="str">
        <f>IF(OR(AUG!B29&lt;=0),"",AUG!B29)</f>
        <v xml:space="preserve"> </v>
      </c>
      <c r="D24" s="349" t="str">
        <f>IF(OR(AUG!B29&lt;=0),"",AUG!AN29)</f>
        <v xml:space="preserve"> </v>
      </c>
      <c r="E24" s="350" t="str">
        <f>IF(OR(AUG!B29&lt;=0),"",AUG!AP29)</f>
        <v xml:space="preserve"> </v>
      </c>
      <c r="F24" s="351">
        <f t="shared" si="4"/>
        <v>0</v>
      </c>
      <c r="G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H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I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J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K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L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M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N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O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P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Q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R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S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T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U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V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W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X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Y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Z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A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B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C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D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E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F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G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H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I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J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K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L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M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N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O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P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Q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R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S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T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U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V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W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X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Y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AZ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A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B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C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D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E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F24" s="352">
        <f>SUMIF(AUG!$E$6:$AI$6,Therapieübersicht!$G$7:$BF$7,AUG!$E29:$AI29)+
SUMIF(SEP!$E$6:$AG$6,Therapieübersicht!$G$7:$BF$7,SEP!$E29:$AI29)+
SUMIF(OKT!$E$6:$AI$6,Therapieübersicht!$G$7:$BF$7,OKT!$E29:$AI29)+
SUMIF(NOV!$E$6:$AI$6,Therapieübersicht!$G$7:$BF$7,NOV!$E29:$AI29)+
SUMIF(DEZ!$E$6:$AI$6,Therapieübersicht!$G$7:$BF$7,DEZ!$E29:$AI29)+
SUMIF(JAN!$E$6:$AI$6,Therapieübersicht!$G$7:$BF$7,JAN!$E29:$AI29)+
SUMIF(FEB!$E$6:$AI$6,Therapieübersicht!$G$7:$BF$7,FEB!$E29:$AI29)+
SUMIF(MAR!$E$6:$AI$6,Therapieübersicht!$G$7:$BF$7,MAR!$E29:$AI29)+
SUMIF(APR!$E$6:$AI$6,Therapieübersicht!$G$7:$BF$7,APR!$E29:$AI29)+
SUMIF(MAI!$E$6:$AI$6,Therapieübersicht!$G$7:$BF$7,MAI!$E29:$AI29)+
SUMIF(JUN!$E$6:$AI$6,Therapieübersicht!$G$7:$BF$7,JUN!$E29:$AI29)+
SUMIF(JUL!$E$6:$AI$6,Therapieübersicht!$G$7:$BF$7,JUL!$E29:$AI29)</f>
        <v>0</v>
      </c>
      <c r="BG24" s="697" t="str">
        <f>IF(AUG!B29=" "," ",AUG!AO29)</f>
        <v xml:space="preserve"> </v>
      </c>
      <c r="BH24" s="697" t="str">
        <f>IF(OR(Kinder!C23&lt;=0),"",Kinder!L23)</f>
        <v/>
      </c>
      <c r="BI24" s="697" t="str">
        <f>IF(AUG!D29=" "," ",AUG!AR29)</f>
        <v xml:space="preserve"> </v>
      </c>
      <c r="BJ24" s="697">
        <f t="shared" si="5"/>
        <v>0</v>
      </c>
      <c r="BK24" s="698">
        <f t="shared" si="6"/>
        <v>0</v>
      </c>
    </row>
    <row r="25" spans="1:63" ht="13.5" thickBot="1">
      <c r="A25" s="346" t="str">
        <f t="shared" si="3"/>
        <v xml:space="preserve"> </v>
      </c>
      <c r="B25" s="353" t="str">
        <f t="shared" si="7"/>
        <v xml:space="preserve"> </v>
      </c>
      <c r="C25" s="348" t="str">
        <f>IF(OR(AUG!B30&lt;=0),"",AUG!B30)</f>
        <v xml:space="preserve"> </v>
      </c>
      <c r="D25" s="349" t="str">
        <f>IF(OR(AUG!B30&lt;=0),"",AUG!AN30)</f>
        <v xml:space="preserve"> </v>
      </c>
      <c r="E25" s="350" t="str">
        <f>IF(OR(AUG!B30&lt;=0),"",AUG!AP30)</f>
        <v xml:space="preserve"> </v>
      </c>
      <c r="F25" s="351">
        <f t="shared" si="4"/>
        <v>0</v>
      </c>
      <c r="G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H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I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J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K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L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M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N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O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P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Q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R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S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T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U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V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W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X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Y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Z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A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B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C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D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E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F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G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H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I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J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K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L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M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N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O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P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Q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R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S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T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U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V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W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X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Y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AZ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A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B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C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D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E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F25" s="352">
        <f>SUMIF(AUG!$E$6:$AI$6,Therapieübersicht!$G$7:$BF$7,AUG!$E30:$AI30)+
SUMIF(SEP!$E$6:$AG$6,Therapieübersicht!$G$7:$BF$7,SEP!$E30:$AI30)+
SUMIF(OKT!$E$6:$AI$6,Therapieübersicht!$G$7:$BF$7,OKT!$E30:$AI30)+
SUMIF(NOV!$E$6:$AI$6,Therapieübersicht!$G$7:$BF$7,NOV!$E30:$AI30)+
SUMIF(DEZ!$E$6:$AI$6,Therapieübersicht!$G$7:$BF$7,DEZ!$E30:$AI30)+
SUMIF(JAN!$E$6:$AI$6,Therapieübersicht!$G$7:$BF$7,JAN!$E30:$AI30)+
SUMIF(FEB!$E$6:$AI$6,Therapieübersicht!$G$7:$BF$7,FEB!$E30:$AI30)+
SUMIF(MAR!$E$6:$AI$6,Therapieübersicht!$G$7:$BF$7,MAR!$E30:$AI30)+
SUMIF(APR!$E$6:$AI$6,Therapieübersicht!$G$7:$BF$7,APR!$E30:$AI30)+
SUMIF(MAI!$E$6:$AI$6,Therapieübersicht!$G$7:$BF$7,MAI!$E30:$AI30)+
SUMIF(JUN!$E$6:$AI$6,Therapieübersicht!$G$7:$BF$7,JUN!$E30:$AI30)+
SUMIF(JUL!$E$6:$AI$6,Therapieübersicht!$G$7:$BF$7,JUL!$E30:$AI30)</f>
        <v>0</v>
      </c>
      <c r="BG25" s="697" t="str">
        <f>IF(AUG!B30=" "," ",AUG!AO30)</f>
        <v xml:space="preserve"> </v>
      </c>
      <c r="BH25" s="697" t="str">
        <f>IF(OR(Kinder!C24&lt;=0),"",Kinder!L24)</f>
        <v/>
      </c>
      <c r="BI25" s="697" t="str">
        <f>IF(AUG!D30=" "," ",AUG!AR30)</f>
        <v xml:space="preserve"> </v>
      </c>
      <c r="BJ25" s="697">
        <f t="shared" si="5"/>
        <v>0</v>
      </c>
      <c r="BK25" s="698">
        <f t="shared" si="6"/>
        <v>0</v>
      </c>
    </row>
    <row r="26" spans="1:63" ht="13.5" thickBot="1">
      <c r="A26" s="346" t="str">
        <f t="shared" si="3"/>
        <v xml:space="preserve"> </v>
      </c>
      <c r="B26" s="353" t="str">
        <f t="shared" si="7"/>
        <v xml:space="preserve"> </v>
      </c>
      <c r="C26" s="348" t="str">
        <f>IF(OR(AUG!B31&lt;=0),"",AUG!B31)</f>
        <v xml:space="preserve"> </v>
      </c>
      <c r="D26" s="349" t="str">
        <f>IF(OR(AUG!B31&lt;=0),"",AUG!AN31)</f>
        <v xml:space="preserve"> </v>
      </c>
      <c r="E26" s="350" t="str">
        <f>IF(OR(AUG!B31&lt;=0),"",AUG!AP31)</f>
        <v xml:space="preserve"> </v>
      </c>
      <c r="F26" s="351">
        <f t="shared" si="4"/>
        <v>0</v>
      </c>
      <c r="G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H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I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J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K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L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M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N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O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P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Q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R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S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T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U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V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W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X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Y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Z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A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B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C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D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E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F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G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H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I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J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K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L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M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N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O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P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Q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R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S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T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U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V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W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X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Y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AZ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A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B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C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D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E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F26" s="352">
        <f>SUMIF(AUG!$E$6:$AI$6,Therapieübersicht!$G$7:$BF$7,AUG!$E31:$AI31)+
SUMIF(SEP!$E$6:$AG$6,Therapieübersicht!$G$7:$BF$7,SEP!$E31:$AI31)+
SUMIF(OKT!$E$6:$AI$6,Therapieübersicht!$G$7:$BF$7,OKT!$E31:$AI31)+
SUMIF(NOV!$E$6:$AI$6,Therapieübersicht!$G$7:$BF$7,NOV!$E31:$AI31)+
SUMIF(DEZ!$E$6:$AI$6,Therapieübersicht!$G$7:$BF$7,DEZ!$E31:$AI31)+
SUMIF(JAN!$E$6:$AI$6,Therapieübersicht!$G$7:$BF$7,JAN!$E31:$AI31)+
SUMIF(FEB!$E$6:$AI$6,Therapieübersicht!$G$7:$BF$7,FEB!$E31:$AI31)+
SUMIF(MAR!$E$6:$AI$6,Therapieübersicht!$G$7:$BF$7,MAR!$E31:$AI31)+
SUMIF(APR!$E$6:$AI$6,Therapieübersicht!$G$7:$BF$7,APR!$E31:$AI31)+
SUMIF(MAI!$E$6:$AI$6,Therapieübersicht!$G$7:$BF$7,MAI!$E31:$AI31)+
SUMIF(JUN!$E$6:$AI$6,Therapieübersicht!$G$7:$BF$7,JUN!$E31:$AI31)+
SUMIF(JUL!$E$6:$AI$6,Therapieübersicht!$G$7:$BF$7,JUL!$E31:$AI31)</f>
        <v>0</v>
      </c>
      <c r="BG26" s="697" t="str">
        <f>IF(AUG!B31=" "," ",AUG!AO31)</f>
        <v xml:space="preserve"> </v>
      </c>
      <c r="BH26" s="697" t="str">
        <f>IF(OR(Kinder!C25&lt;=0),"",Kinder!L25)</f>
        <v/>
      </c>
      <c r="BI26" s="697" t="str">
        <f>IF(AUG!D31=" "," ",AUG!AR31)</f>
        <v xml:space="preserve"> </v>
      </c>
      <c r="BJ26" s="697">
        <f t="shared" si="5"/>
        <v>0</v>
      </c>
      <c r="BK26" s="698">
        <f t="shared" si="6"/>
        <v>0</v>
      </c>
    </row>
    <row r="27" spans="1:63" ht="13.5" thickBot="1">
      <c r="A27" s="346" t="str">
        <f t="shared" si="3"/>
        <v xml:space="preserve"> </v>
      </c>
      <c r="B27" s="353" t="str">
        <f t="shared" si="7"/>
        <v xml:space="preserve"> </v>
      </c>
      <c r="C27" s="348" t="str">
        <f>IF(OR(AUG!B32&lt;=0),"",AUG!B32)</f>
        <v xml:space="preserve"> </v>
      </c>
      <c r="D27" s="349" t="str">
        <f>IF(OR(AUG!B32&lt;=0),"",AUG!AN32)</f>
        <v xml:space="preserve"> </v>
      </c>
      <c r="E27" s="350" t="str">
        <f>IF(OR(AUG!B32&lt;=0),"",AUG!AP32)</f>
        <v xml:space="preserve"> </v>
      </c>
      <c r="F27" s="351">
        <f t="shared" si="4"/>
        <v>0</v>
      </c>
      <c r="G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H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I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J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K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L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M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N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O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P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Q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R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S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T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U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V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W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X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Y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Z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A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B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C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D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E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F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G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H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I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J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K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L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M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N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O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P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Q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R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S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T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U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V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W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X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Y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AZ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A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B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C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D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E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F27" s="352">
        <f>SUMIF(AUG!$E$6:$AI$6,Therapieübersicht!$G$7:$BF$7,AUG!$E32:$AI32)+
SUMIF(SEP!$E$6:$AG$6,Therapieübersicht!$G$7:$BF$7,SEP!$E32:$AI32)+
SUMIF(OKT!$E$6:$AI$6,Therapieübersicht!$G$7:$BF$7,OKT!$E32:$AI32)+
SUMIF(NOV!$E$6:$AI$6,Therapieübersicht!$G$7:$BF$7,NOV!$E32:$AI32)+
SUMIF(DEZ!$E$6:$AI$6,Therapieübersicht!$G$7:$BF$7,DEZ!$E32:$AI32)+
SUMIF(JAN!$E$6:$AI$6,Therapieübersicht!$G$7:$BF$7,JAN!$E32:$AI32)+
SUMIF(FEB!$E$6:$AI$6,Therapieübersicht!$G$7:$BF$7,FEB!$E32:$AI32)+
SUMIF(MAR!$E$6:$AI$6,Therapieübersicht!$G$7:$BF$7,MAR!$E32:$AI32)+
SUMIF(APR!$E$6:$AI$6,Therapieübersicht!$G$7:$BF$7,APR!$E32:$AI32)+
SUMIF(MAI!$E$6:$AI$6,Therapieübersicht!$G$7:$BF$7,MAI!$E32:$AI32)+
SUMIF(JUN!$E$6:$AI$6,Therapieübersicht!$G$7:$BF$7,JUN!$E32:$AI32)+
SUMIF(JUL!$E$6:$AI$6,Therapieübersicht!$G$7:$BF$7,JUL!$E32:$AI32)</f>
        <v>0</v>
      </c>
      <c r="BG27" s="697" t="str">
        <f>IF(AUG!B32=" "," ",AUG!AO32)</f>
        <v xml:space="preserve"> </v>
      </c>
      <c r="BH27" s="697" t="str">
        <f>IF(OR(Kinder!C26&lt;=0),"",Kinder!L26)</f>
        <v/>
      </c>
      <c r="BI27" s="697" t="str">
        <f>IF(AUG!D32=" "," ",AUG!AR32)</f>
        <v xml:space="preserve"> </v>
      </c>
      <c r="BJ27" s="697">
        <f t="shared" si="5"/>
        <v>0</v>
      </c>
      <c r="BK27" s="698">
        <f t="shared" si="6"/>
        <v>0</v>
      </c>
    </row>
    <row r="28" spans="1:63" ht="13.5" thickBot="1">
      <c r="A28" s="346" t="str">
        <f t="shared" si="3"/>
        <v xml:space="preserve"> </v>
      </c>
      <c r="B28" s="353" t="str">
        <f t="shared" si="7"/>
        <v xml:space="preserve"> </v>
      </c>
      <c r="C28" s="348" t="str">
        <f>IF(OR(AUG!B33&lt;=0),"",AUG!B33)</f>
        <v xml:space="preserve"> </v>
      </c>
      <c r="D28" s="349" t="str">
        <f>IF(OR(AUG!B33&lt;=0),"",AUG!AN33)</f>
        <v xml:space="preserve"> </v>
      </c>
      <c r="E28" s="350" t="str">
        <f>IF(OR(AUG!B33&lt;=0),"",AUG!AP33)</f>
        <v xml:space="preserve"> </v>
      </c>
      <c r="F28" s="351">
        <f t="shared" si="4"/>
        <v>0</v>
      </c>
      <c r="G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H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I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J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K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L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M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N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O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P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Q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R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S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T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U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V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W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X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Y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Z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A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B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C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D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E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F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G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H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I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J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K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L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M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N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O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P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Q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R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S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T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U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V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W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X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Y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AZ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A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B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C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D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E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F28" s="352">
        <f>SUMIF(AUG!$E$6:$AI$6,Therapieübersicht!$G$7:$BF$7,AUG!$E33:$AI33)+
SUMIF(SEP!$E$6:$AG$6,Therapieübersicht!$G$7:$BF$7,SEP!$E33:$AI33)+
SUMIF(OKT!$E$6:$AI$6,Therapieübersicht!$G$7:$BF$7,OKT!$E33:$AI33)+
SUMIF(NOV!$E$6:$AI$6,Therapieübersicht!$G$7:$BF$7,NOV!$E33:$AI33)+
SUMIF(DEZ!$E$6:$AI$6,Therapieübersicht!$G$7:$BF$7,DEZ!$E33:$AI33)+
SUMIF(JAN!$E$6:$AI$6,Therapieübersicht!$G$7:$BF$7,JAN!$E33:$AI33)+
SUMIF(FEB!$E$6:$AI$6,Therapieübersicht!$G$7:$BF$7,FEB!$E33:$AI33)+
SUMIF(MAR!$E$6:$AI$6,Therapieübersicht!$G$7:$BF$7,MAR!$E33:$AI33)+
SUMIF(APR!$E$6:$AI$6,Therapieübersicht!$G$7:$BF$7,APR!$E33:$AI33)+
SUMIF(MAI!$E$6:$AI$6,Therapieübersicht!$G$7:$BF$7,MAI!$E33:$AI33)+
SUMIF(JUN!$E$6:$AI$6,Therapieübersicht!$G$7:$BF$7,JUN!$E33:$AI33)+
SUMIF(JUL!$E$6:$AI$6,Therapieübersicht!$G$7:$BF$7,JUL!$E33:$AI33)</f>
        <v>0</v>
      </c>
      <c r="BG28" s="697" t="str">
        <f>IF(AUG!B33=" "," ",AUG!AO33)</f>
        <v xml:space="preserve"> </v>
      </c>
      <c r="BH28" s="697" t="str">
        <f>IF(OR(Kinder!C27&lt;=0),"",Kinder!L27)</f>
        <v/>
      </c>
      <c r="BI28" s="697" t="str">
        <f>IF(AUG!D33=" "," ",AUG!AR33)</f>
        <v xml:space="preserve"> </v>
      </c>
      <c r="BJ28" s="697">
        <f t="shared" si="5"/>
        <v>0</v>
      </c>
      <c r="BK28" s="698">
        <f t="shared" si="6"/>
        <v>0</v>
      </c>
    </row>
    <row r="29" spans="1:63" ht="13.5" thickBot="1">
      <c r="A29" s="346" t="str">
        <f t="shared" si="3"/>
        <v xml:space="preserve"> </v>
      </c>
      <c r="B29" s="353" t="str">
        <f t="shared" si="7"/>
        <v xml:space="preserve"> </v>
      </c>
      <c r="C29" s="348" t="str">
        <f>IF(OR(AUG!B34&lt;=0),"",AUG!B34)</f>
        <v xml:space="preserve"> </v>
      </c>
      <c r="D29" s="349" t="str">
        <f>IF(OR(AUG!B34&lt;=0),"",AUG!AN34)</f>
        <v xml:space="preserve"> </v>
      </c>
      <c r="E29" s="350" t="str">
        <f>IF(OR(AUG!B34&lt;=0),"",AUG!AP34)</f>
        <v xml:space="preserve"> </v>
      </c>
      <c r="F29" s="351">
        <f t="shared" si="4"/>
        <v>0</v>
      </c>
      <c r="G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H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I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J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K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L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M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N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O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P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Q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R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S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T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U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V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W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X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Y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Z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A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B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C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D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E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F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G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H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I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J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K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L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M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N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O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P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Q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R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S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T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U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V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W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X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Y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AZ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A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B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C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D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E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F29" s="352">
        <f>SUMIF(AUG!$E$6:$AI$6,Therapieübersicht!$G$7:$BF$7,AUG!$E34:$AI34)+
SUMIF(SEP!$E$6:$AG$6,Therapieübersicht!$G$7:$BF$7,SEP!$E34:$AI34)+
SUMIF(OKT!$E$6:$AI$6,Therapieübersicht!$G$7:$BF$7,OKT!$E34:$AI34)+
SUMIF(NOV!$E$6:$AI$6,Therapieübersicht!$G$7:$BF$7,NOV!$E34:$AI34)+
SUMIF(DEZ!$E$6:$AI$6,Therapieübersicht!$G$7:$BF$7,DEZ!$E34:$AI34)+
SUMIF(JAN!$E$6:$AI$6,Therapieübersicht!$G$7:$BF$7,JAN!$E34:$AI34)+
SUMIF(FEB!$E$6:$AI$6,Therapieübersicht!$G$7:$BF$7,FEB!$E34:$AI34)+
SUMIF(MAR!$E$6:$AI$6,Therapieübersicht!$G$7:$BF$7,MAR!$E34:$AI34)+
SUMIF(APR!$E$6:$AI$6,Therapieübersicht!$G$7:$BF$7,APR!$E34:$AI34)+
SUMIF(MAI!$E$6:$AI$6,Therapieübersicht!$G$7:$BF$7,MAI!$E34:$AI34)+
SUMIF(JUN!$E$6:$AI$6,Therapieübersicht!$G$7:$BF$7,JUN!$E34:$AI34)+
SUMIF(JUL!$E$6:$AI$6,Therapieübersicht!$G$7:$BF$7,JUL!$E34:$AI34)</f>
        <v>0</v>
      </c>
      <c r="BG29" s="697" t="str">
        <f>IF(AUG!B34=" "," ",AUG!AO34)</f>
        <v xml:space="preserve"> </v>
      </c>
      <c r="BH29" s="697" t="str">
        <f>IF(OR(Kinder!C28&lt;=0),"",Kinder!L28)</f>
        <v/>
      </c>
      <c r="BI29" s="697" t="str">
        <f>IF(AUG!D34=" "," ",AUG!AR34)</f>
        <v xml:space="preserve"> </v>
      </c>
      <c r="BJ29" s="697">
        <f t="shared" si="5"/>
        <v>0</v>
      </c>
      <c r="BK29" s="698">
        <f t="shared" si="6"/>
        <v>0</v>
      </c>
    </row>
    <row r="30" spans="1:63" ht="13.5" thickBot="1">
      <c r="A30" s="346" t="str">
        <f t="shared" si="3"/>
        <v xml:space="preserve"> </v>
      </c>
      <c r="B30" s="353" t="str">
        <f t="shared" si="7"/>
        <v xml:space="preserve"> </v>
      </c>
      <c r="C30" s="348" t="str">
        <f>IF(OR(AUG!B35&lt;=0),"",AUG!B35)</f>
        <v xml:space="preserve"> </v>
      </c>
      <c r="D30" s="349" t="str">
        <f>IF(OR(AUG!B35&lt;=0),"",AUG!AN35)</f>
        <v xml:space="preserve"> </v>
      </c>
      <c r="E30" s="350" t="str">
        <f>IF(OR(AUG!B35&lt;=0),"",AUG!AP35)</f>
        <v xml:space="preserve"> </v>
      </c>
      <c r="F30" s="351">
        <f t="shared" si="4"/>
        <v>0</v>
      </c>
      <c r="G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H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I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J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K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L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M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N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O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P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Q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R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S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T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U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V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W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X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Y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Z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A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B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C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D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E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F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G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H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I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J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K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L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M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N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O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P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Q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R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S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T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U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V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W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X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Y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AZ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A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B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C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D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E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F30" s="352">
        <f>SUMIF(AUG!$E$6:$AI$6,Therapieübersicht!$G$7:$BF$7,AUG!$E35:$AI35)+
SUMIF(SEP!$E$6:$AG$6,Therapieübersicht!$G$7:$BF$7,SEP!$E35:$AI35)+
SUMIF(OKT!$E$6:$AI$6,Therapieübersicht!$G$7:$BF$7,OKT!$E35:$AI35)+
SUMIF(NOV!$E$6:$AI$6,Therapieübersicht!$G$7:$BF$7,NOV!$E35:$AI35)+
SUMIF(DEZ!$E$6:$AI$6,Therapieübersicht!$G$7:$BF$7,DEZ!$E35:$AI35)+
SUMIF(JAN!$E$6:$AI$6,Therapieübersicht!$G$7:$BF$7,JAN!$E35:$AI35)+
SUMIF(FEB!$E$6:$AI$6,Therapieübersicht!$G$7:$BF$7,FEB!$E35:$AI35)+
SUMIF(MAR!$E$6:$AI$6,Therapieübersicht!$G$7:$BF$7,MAR!$E35:$AI35)+
SUMIF(APR!$E$6:$AI$6,Therapieübersicht!$G$7:$BF$7,APR!$E35:$AI35)+
SUMIF(MAI!$E$6:$AI$6,Therapieübersicht!$G$7:$BF$7,MAI!$E35:$AI35)+
SUMIF(JUN!$E$6:$AI$6,Therapieübersicht!$G$7:$BF$7,JUN!$E35:$AI35)+
SUMIF(JUL!$E$6:$AI$6,Therapieübersicht!$G$7:$BF$7,JUL!$E35:$AI35)</f>
        <v>0</v>
      </c>
      <c r="BG30" s="697" t="str">
        <f>IF(AUG!B35=" "," ",AUG!AO35)</f>
        <v xml:space="preserve"> </v>
      </c>
      <c r="BH30" s="697" t="str">
        <f>IF(OR(Kinder!C29&lt;=0),"",Kinder!L29)</f>
        <v/>
      </c>
      <c r="BI30" s="697" t="str">
        <f>IF(AUG!D35=" "," ",AUG!AR35)</f>
        <v xml:space="preserve"> </v>
      </c>
      <c r="BJ30" s="697">
        <f t="shared" si="5"/>
        <v>0</v>
      </c>
      <c r="BK30" s="698">
        <f t="shared" si="6"/>
        <v>0</v>
      </c>
    </row>
    <row r="31" spans="1:63" ht="13.5" thickBot="1">
      <c r="A31" s="346" t="str">
        <f t="shared" si="3"/>
        <v xml:space="preserve"> </v>
      </c>
      <c r="B31" s="353" t="str">
        <f t="shared" si="7"/>
        <v xml:space="preserve"> </v>
      </c>
      <c r="C31" s="348" t="str">
        <f>IF(OR(AUG!B36&lt;=0),"",AUG!B36)</f>
        <v xml:space="preserve"> </v>
      </c>
      <c r="D31" s="349" t="str">
        <f>IF(OR(AUG!B36&lt;=0),"",AUG!AN36)</f>
        <v xml:space="preserve"> </v>
      </c>
      <c r="E31" s="350" t="str">
        <f>IF(OR(AUG!B36&lt;=0),"",AUG!AP36)</f>
        <v xml:space="preserve"> </v>
      </c>
      <c r="F31" s="351">
        <f t="shared" si="4"/>
        <v>0</v>
      </c>
      <c r="G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H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I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J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K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L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M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N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O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P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Q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R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S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T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U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V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W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X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Y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Z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A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B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C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D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E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F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G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H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I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J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K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L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M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N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O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P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Q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R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S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T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U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V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W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X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Y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AZ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A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B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C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D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E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F31" s="352">
        <f>SUMIF(AUG!$E$6:$AI$6,Therapieübersicht!$G$7:$BF$7,AUG!$E36:$AI36)+
SUMIF(SEP!$E$6:$AG$6,Therapieübersicht!$G$7:$BF$7,SEP!$E36:$AI36)+
SUMIF(OKT!$E$6:$AI$6,Therapieübersicht!$G$7:$BF$7,OKT!$E36:$AI36)+
SUMIF(NOV!$E$6:$AI$6,Therapieübersicht!$G$7:$BF$7,NOV!$E36:$AI36)+
SUMIF(DEZ!$E$6:$AI$6,Therapieübersicht!$G$7:$BF$7,DEZ!$E36:$AI36)+
SUMIF(JAN!$E$6:$AI$6,Therapieübersicht!$G$7:$BF$7,JAN!$E36:$AI36)+
SUMIF(FEB!$E$6:$AI$6,Therapieübersicht!$G$7:$BF$7,FEB!$E36:$AI36)+
SUMIF(MAR!$E$6:$AI$6,Therapieübersicht!$G$7:$BF$7,MAR!$E36:$AI36)+
SUMIF(APR!$E$6:$AI$6,Therapieübersicht!$G$7:$BF$7,APR!$E36:$AI36)+
SUMIF(MAI!$E$6:$AI$6,Therapieübersicht!$G$7:$BF$7,MAI!$E36:$AI36)+
SUMIF(JUN!$E$6:$AI$6,Therapieübersicht!$G$7:$BF$7,JUN!$E36:$AI36)+
SUMIF(JUL!$E$6:$AI$6,Therapieübersicht!$G$7:$BF$7,JUL!$E36:$AI36)</f>
        <v>0</v>
      </c>
      <c r="BG31" s="697" t="str">
        <f>IF(AUG!B36=" "," ",AUG!AO36)</f>
        <v xml:space="preserve"> </v>
      </c>
      <c r="BH31" s="697" t="str">
        <f>IF(OR(Kinder!C30&lt;=0),"",Kinder!L30)</f>
        <v/>
      </c>
      <c r="BI31" s="697" t="str">
        <f>IF(AUG!D36=" "," ",AUG!AR36)</f>
        <v xml:space="preserve"> </v>
      </c>
      <c r="BJ31" s="697">
        <f t="shared" si="5"/>
        <v>0</v>
      </c>
      <c r="BK31" s="698">
        <f t="shared" si="6"/>
        <v>0</v>
      </c>
    </row>
    <row r="32" spans="1:63" ht="13.5" thickBot="1">
      <c r="A32" s="346" t="str">
        <f t="shared" si="3"/>
        <v xml:space="preserve"> </v>
      </c>
      <c r="B32" s="353" t="str">
        <f t="shared" si="7"/>
        <v xml:space="preserve"> </v>
      </c>
      <c r="C32" s="348" t="str">
        <f>IF(OR(AUG!B37&lt;=0),"",AUG!B37)</f>
        <v xml:space="preserve"> </v>
      </c>
      <c r="D32" s="349" t="str">
        <f>IF(OR(AUG!B37&lt;=0),"",AUG!AN37)</f>
        <v xml:space="preserve"> </v>
      </c>
      <c r="E32" s="350" t="str">
        <f>IF(OR(AUG!B37&lt;=0),"",AUG!AP37)</f>
        <v xml:space="preserve"> </v>
      </c>
      <c r="F32" s="351">
        <f t="shared" si="4"/>
        <v>0</v>
      </c>
      <c r="G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H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I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J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K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L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M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N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O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P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Q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R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S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T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U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V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W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X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Y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Z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A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B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C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D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E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F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G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H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I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J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K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L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M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N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O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P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Q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R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S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T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U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V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W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X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Y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AZ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A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B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C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D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E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F32" s="352">
        <f>SUMIF(AUG!$E$6:$AI$6,Therapieübersicht!$G$7:$BF$7,AUG!$E37:$AI37)+
SUMIF(SEP!$E$6:$AG$6,Therapieübersicht!$G$7:$BF$7,SEP!$E37:$AI37)+
SUMIF(OKT!$E$6:$AI$6,Therapieübersicht!$G$7:$BF$7,OKT!$E37:$AI37)+
SUMIF(NOV!$E$6:$AI$6,Therapieübersicht!$G$7:$BF$7,NOV!$E37:$AI37)+
SUMIF(DEZ!$E$6:$AI$6,Therapieübersicht!$G$7:$BF$7,DEZ!$E37:$AI37)+
SUMIF(JAN!$E$6:$AI$6,Therapieübersicht!$G$7:$BF$7,JAN!$E37:$AI37)+
SUMIF(FEB!$E$6:$AI$6,Therapieübersicht!$G$7:$BF$7,FEB!$E37:$AI37)+
SUMIF(MAR!$E$6:$AI$6,Therapieübersicht!$G$7:$BF$7,MAR!$E37:$AI37)+
SUMIF(APR!$E$6:$AI$6,Therapieübersicht!$G$7:$BF$7,APR!$E37:$AI37)+
SUMIF(MAI!$E$6:$AI$6,Therapieübersicht!$G$7:$BF$7,MAI!$E37:$AI37)+
SUMIF(JUN!$E$6:$AI$6,Therapieübersicht!$G$7:$BF$7,JUN!$E37:$AI37)+
SUMIF(JUL!$E$6:$AI$6,Therapieübersicht!$G$7:$BF$7,JUL!$E37:$AI37)</f>
        <v>0</v>
      </c>
      <c r="BG32" s="697" t="str">
        <f>IF(AUG!B37=" "," ",AUG!AO37)</f>
        <v xml:space="preserve"> </v>
      </c>
      <c r="BH32" s="697" t="str">
        <f>IF(OR(Kinder!C31&lt;=0),"",Kinder!L31)</f>
        <v/>
      </c>
      <c r="BI32" s="697" t="str">
        <f>IF(AUG!D37=" "," ",AUG!AR37)</f>
        <v xml:space="preserve"> </v>
      </c>
      <c r="BJ32" s="697">
        <f t="shared" si="5"/>
        <v>0</v>
      </c>
      <c r="BK32" s="698">
        <f t="shared" si="6"/>
        <v>0</v>
      </c>
    </row>
    <row r="33" spans="1:63" ht="13.5" thickBot="1">
      <c r="A33" s="346" t="str">
        <f t="shared" si="3"/>
        <v xml:space="preserve"> </v>
      </c>
      <c r="B33" s="353" t="str">
        <f t="shared" si="7"/>
        <v xml:space="preserve"> </v>
      </c>
      <c r="C33" s="348" t="str">
        <f>IF(OR(AUG!B38&lt;=0),"",AUG!B38)</f>
        <v xml:space="preserve"> </v>
      </c>
      <c r="D33" s="349" t="str">
        <f>IF(OR(AUG!B38&lt;=0),"",AUG!AN38)</f>
        <v xml:space="preserve"> </v>
      </c>
      <c r="E33" s="350" t="str">
        <f>IF(OR(AUG!B38&lt;=0),"",AUG!AP38)</f>
        <v xml:space="preserve"> </v>
      </c>
      <c r="F33" s="351">
        <f t="shared" si="4"/>
        <v>0</v>
      </c>
      <c r="G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H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I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J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K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L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M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N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O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P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Q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R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S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T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U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V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W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X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Y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Z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A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B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C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D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E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F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G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H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I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J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K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L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M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N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O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P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Q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R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S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T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U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V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W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X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Y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AZ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A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B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C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D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E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F33" s="352">
        <f>SUMIF(AUG!$E$6:$AI$6,Therapieübersicht!$G$7:$BF$7,AUG!$E38:$AI38)+
SUMIF(SEP!$E$6:$AG$6,Therapieübersicht!$G$7:$BF$7,SEP!$E38:$AI38)+
SUMIF(OKT!$E$6:$AI$6,Therapieübersicht!$G$7:$BF$7,OKT!$E38:$AI38)+
SUMIF(NOV!$E$6:$AI$6,Therapieübersicht!$G$7:$BF$7,NOV!$E38:$AI38)+
SUMIF(DEZ!$E$6:$AI$6,Therapieübersicht!$G$7:$BF$7,DEZ!$E38:$AI38)+
SUMIF(JAN!$E$6:$AI$6,Therapieübersicht!$G$7:$BF$7,JAN!$E38:$AI38)+
SUMIF(FEB!$E$6:$AI$6,Therapieübersicht!$G$7:$BF$7,FEB!$E38:$AI38)+
SUMIF(MAR!$E$6:$AI$6,Therapieübersicht!$G$7:$BF$7,MAR!$E38:$AI38)+
SUMIF(APR!$E$6:$AI$6,Therapieübersicht!$G$7:$BF$7,APR!$E38:$AI38)+
SUMIF(MAI!$E$6:$AI$6,Therapieübersicht!$G$7:$BF$7,MAI!$E38:$AI38)+
SUMIF(JUN!$E$6:$AI$6,Therapieübersicht!$G$7:$BF$7,JUN!$E38:$AI38)+
SUMIF(JUL!$E$6:$AI$6,Therapieübersicht!$G$7:$BF$7,JUL!$E38:$AI38)</f>
        <v>0</v>
      </c>
      <c r="BG33" s="697" t="str">
        <f>IF(AUG!B38=" "," ",AUG!AO38)</f>
        <v xml:space="preserve"> </v>
      </c>
      <c r="BH33" s="697" t="str">
        <f>IF(OR(Kinder!C32&lt;=0),"",Kinder!L32)</f>
        <v/>
      </c>
      <c r="BI33" s="697" t="str">
        <f>IF(AUG!D38=" "," ",AUG!AR38)</f>
        <v xml:space="preserve"> </v>
      </c>
      <c r="BJ33" s="697">
        <f t="shared" si="5"/>
        <v>0</v>
      </c>
      <c r="BK33" s="698">
        <f t="shared" si="6"/>
        <v>0</v>
      </c>
    </row>
    <row r="34" spans="1:63" ht="13.5" thickBot="1">
      <c r="A34" s="346" t="str">
        <f t="shared" si="3"/>
        <v xml:space="preserve"> </v>
      </c>
      <c r="B34" s="353" t="str">
        <f t="shared" si="7"/>
        <v xml:space="preserve"> </v>
      </c>
      <c r="C34" s="348" t="str">
        <f>IF(OR(AUG!B39&lt;=0),"",AUG!B39)</f>
        <v xml:space="preserve"> </v>
      </c>
      <c r="D34" s="349" t="str">
        <f>IF(OR(AUG!B39&lt;=0),"",AUG!AN39)</f>
        <v xml:space="preserve"> </v>
      </c>
      <c r="E34" s="350" t="str">
        <f>IF(OR(AUG!B39&lt;=0),"",AUG!AP39)</f>
        <v xml:space="preserve"> </v>
      </c>
      <c r="F34" s="351">
        <f t="shared" si="4"/>
        <v>0</v>
      </c>
      <c r="G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H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I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J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K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L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M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N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O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P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Q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R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S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T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U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V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W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X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Y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Z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A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B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C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D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E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F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G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H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I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J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K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L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M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N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O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P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Q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R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S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T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U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V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W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X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Y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AZ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A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B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C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D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E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F34" s="352">
        <f>SUMIF(AUG!$E$6:$AI$6,Therapieübersicht!$G$7:$BF$7,AUG!$E39:$AI39)+
SUMIF(SEP!$E$6:$AG$6,Therapieübersicht!$G$7:$BF$7,SEP!$E39:$AI39)+
SUMIF(OKT!$E$6:$AI$6,Therapieübersicht!$G$7:$BF$7,OKT!$E39:$AI39)+
SUMIF(NOV!$E$6:$AI$6,Therapieübersicht!$G$7:$BF$7,NOV!$E39:$AI39)+
SUMIF(DEZ!$E$6:$AI$6,Therapieübersicht!$G$7:$BF$7,DEZ!$E39:$AI39)+
SUMIF(JAN!$E$6:$AI$6,Therapieübersicht!$G$7:$BF$7,JAN!$E39:$AI39)+
SUMIF(FEB!$E$6:$AI$6,Therapieübersicht!$G$7:$BF$7,FEB!$E39:$AI39)+
SUMIF(MAR!$E$6:$AI$6,Therapieübersicht!$G$7:$BF$7,MAR!$E39:$AI39)+
SUMIF(APR!$E$6:$AI$6,Therapieübersicht!$G$7:$BF$7,APR!$E39:$AI39)+
SUMIF(MAI!$E$6:$AI$6,Therapieübersicht!$G$7:$BF$7,MAI!$E39:$AI39)+
SUMIF(JUN!$E$6:$AI$6,Therapieübersicht!$G$7:$BF$7,JUN!$E39:$AI39)+
SUMIF(JUL!$E$6:$AI$6,Therapieübersicht!$G$7:$BF$7,JUL!$E39:$AI39)</f>
        <v>0</v>
      </c>
      <c r="BG34" s="697" t="str">
        <f>IF(AUG!B39=" "," ",AUG!AO39)</f>
        <v xml:space="preserve"> </v>
      </c>
      <c r="BH34" s="697" t="str">
        <f>IF(OR(Kinder!C33&lt;=0),"",Kinder!L33)</f>
        <v/>
      </c>
      <c r="BI34" s="697" t="str">
        <f>IF(AUG!D39=" "," ",AUG!AR39)</f>
        <v xml:space="preserve"> </v>
      </c>
      <c r="BJ34" s="697">
        <f t="shared" si="5"/>
        <v>0</v>
      </c>
      <c r="BK34" s="698">
        <f t="shared" si="6"/>
        <v>0</v>
      </c>
    </row>
    <row r="35" spans="1:63" ht="13.5" thickBot="1">
      <c r="A35" s="346" t="str">
        <f t="shared" si="3"/>
        <v xml:space="preserve"> </v>
      </c>
      <c r="B35" s="353" t="str">
        <f t="shared" si="7"/>
        <v xml:space="preserve"> </v>
      </c>
      <c r="C35" s="348" t="str">
        <f>IF(OR(AUG!B40&lt;=0),"",AUG!B40)</f>
        <v xml:space="preserve"> </v>
      </c>
      <c r="D35" s="349" t="str">
        <f>IF(OR(AUG!B40&lt;=0),"",AUG!AN40)</f>
        <v xml:space="preserve"> </v>
      </c>
      <c r="E35" s="350" t="str">
        <f>IF(OR(AUG!B40&lt;=0),"",AUG!AP40)</f>
        <v xml:space="preserve"> </v>
      </c>
      <c r="F35" s="351">
        <f t="shared" si="4"/>
        <v>0</v>
      </c>
      <c r="G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H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I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J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K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L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M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N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O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P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Q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R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S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T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U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V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W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X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Y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Z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A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B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C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D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E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F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G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H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I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J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K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L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M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N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O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P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Q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R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S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T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U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V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W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X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Y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AZ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A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B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C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D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E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F35" s="352">
        <f>SUMIF(AUG!$E$6:$AI$6,Therapieübersicht!$G$7:$BF$7,AUG!$E40:$AI40)+
SUMIF(SEP!$E$6:$AG$6,Therapieübersicht!$G$7:$BF$7,SEP!$E40:$AI40)+
SUMIF(OKT!$E$6:$AI$6,Therapieübersicht!$G$7:$BF$7,OKT!$E40:$AI40)+
SUMIF(NOV!$E$6:$AI$6,Therapieübersicht!$G$7:$BF$7,NOV!$E40:$AI40)+
SUMIF(DEZ!$E$6:$AI$6,Therapieübersicht!$G$7:$BF$7,DEZ!$E40:$AI40)+
SUMIF(JAN!$E$6:$AI$6,Therapieübersicht!$G$7:$BF$7,JAN!$E40:$AI40)+
SUMIF(FEB!$E$6:$AI$6,Therapieübersicht!$G$7:$BF$7,FEB!$E40:$AI40)+
SUMIF(MAR!$E$6:$AI$6,Therapieübersicht!$G$7:$BF$7,MAR!$E40:$AI40)+
SUMIF(APR!$E$6:$AI$6,Therapieübersicht!$G$7:$BF$7,APR!$E40:$AI40)+
SUMIF(MAI!$E$6:$AI$6,Therapieübersicht!$G$7:$BF$7,MAI!$E40:$AI40)+
SUMIF(JUN!$E$6:$AI$6,Therapieübersicht!$G$7:$BF$7,JUN!$E40:$AI40)+
SUMIF(JUL!$E$6:$AI$6,Therapieübersicht!$G$7:$BF$7,JUL!$E40:$AI40)</f>
        <v>0</v>
      </c>
      <c r="BG35" s="697" t="str">
        <f>IF(AUG!B40=" "," ",AUG!AO40)</f>
        <v xml:space="preserve"> </v>
      </c>
      <c r="BH35" s="697" t="str">
        <f>IF(OR(Kinder!C34&lt;=0),"",Kinder!L34)</f>
        <v/>
      </c>
      <c r="BI35" s="697" t="str">
        <f>IF(AUG!D40=" "," ",AUG!AR40)</f>
        <v xml:space="preserve"> </v>
      </c>
      <c r="BJ35" s="697">
        <f t="shared" si="5"/>
        <v>0</v>
      </c>
      <c r="BK35" s="698">
        <f t="shared" si="6"/>
        <v>0</v>
      </c>
    </row>
    <row r="36" spans="1:63" ht="13.5" thickBot="1">
      <c r="A36" s="346" t="str">
        <f t="shared" si="3"/>
        <v xml:space="preserve"> </v>
      </c>
      <c r="B36" s="353" t="str">
        <f t="shared" si="7"/>
        <v xml:space="preserve"> </v>
      </c>
      <c r="C36" s="348" t="str">
        <f>IF(OR(AUG!B41&lt;=0),"",AUG!B41)</f>
        <v xml:space="preserve"> </v>
      </c>
      <c r="D36" s="349" t="str">
        <f>IF(OR(AUG!B41&lt;=0),"",AUG!AN41)</f>
        <v xml:space="preserve"> </v>
      </c>
      <c r="E36" s="350" t="str">
        <f>IF(OR(AUG!B41&lt;=0),"",AUG!AP41)</f>
        <v xml:space="preserve"> </v>
      </c>
      <c r="F36" s="351">
        <f t="shared" si="4"/>
        <v>0</v>
      </c>
      <c r="G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H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I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J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K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L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M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N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O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P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Q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R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S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T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U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V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W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X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Y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Z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A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B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C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D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E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F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G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H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I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J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K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L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M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N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O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P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Q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R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S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T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U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V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W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X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Y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AZ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A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B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C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D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E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F36" s="352">
        <f>SUMIF(AUG!$E$6:$AI$6,Therapieübersicht!$G$7:$BF$7,AUG!$E41:$AI41)+
SUMIF(SEP!$E$6:$AG$6,Therapieübersicht!$G$7:$BF$7,SEP!$E41:$AI41)+
SUMIF(OKT!$E$6:$AI$6,Therapieübersicht!$G$7:$BF$7,OKT!$E41:$AI41)+
SUMIF(NOV!$E$6:$AI$6,Therapieübersicht!$G$7:$BF$7,NOV!$E41:$AI41)+
SUMIF(DEZ!$E$6:$AI$6,Therapieübersicht!$G$7:$BF$7,DEZ!$E41:$AI41)+
SUMIF(JAN!$E$6:$AI$6,Therapieübersicht!$G$7:$BF$7,JAN!$E41:$AI41)+
SUMIF(FEB!$E$6:$AI$6,Therapieübersicht!$G$7:$BF$7,FEB!$E41:$AI41)+
SUMIF(MAR!$E$6:$AI$6,Therapieübersicht!$G$7:$BF$7,MAR!$E41:$AI41)+
SUMIF(APR!$E$6:$AI$6,Therapieübersicht!$G$7:$BF$7,APR!$E41:$AI41)+
SUMIF(MAI!$E$6:$AI$6,Therapieübersicht!$G$7:$BF$7,MAI!$E41:$AI41)+
SUMIF(JUN!$E$6:$AI$6,Therapieübersicht!$G$7:$BF$7,JUN!$E41:$AI41)+
SUMIF(JUL!$E$6:$AI$6,Therapieübersicht!$G$7:$BF$7,JUL!$E41:$AI41)</f>
        <v>0</v>
      </c>
      <c r="BG36" s="697" t="str">
        <f>IF(AUG!B41=" "," ",AUG!AO41)</f>
        <v xml:space="preserve"> </v>
      </c>
      <c r="BH36" s="697" t="str">
        <f>IF(OR(Kinder!C35&lt;=0),"",Kinder!L35)</f>
        <v/>
      </c>
      <c r="BI36" s="697" t="str">
        <f>IF(AUG!D41=" "," ",AUG!AR41)</f>
        <v xml:space="preserve"> </v>
      </c>
      <c r="BJ36" s="697">
        <f t="shared" si="5"/>
        <v>0</v>
      </c>
      <c r="BK36" s="698">
        <f t="shared" si="6"/>
        <v>0</v>
      </c>
    </row>
    <row r="37" spans="1:63" ht="13.5" thickBot="1">
      <c r="A37" s="346" t="str">
        <f t="shared" si="3"/>
        <v xml:space="preserve"> </v>
      </c>
      <c r="B37" s="353" t="str">
        <f t="shared" si="7"/>
        <v xml:space="preserve"> </v>
      </c>
      <c r="C37" s="348" t="str">
        <f>IF(OR(AUG!B42&lt;=0),"",AUG!B42)</f>
        <v xml:space="preserve"> </v>
      </c>
      <c r="D37" s="349" t="str">
        <f>IF(OR(AUG!B42&lt;=0),"",AUG!AN42)</f>
        <v xml:space="preserve"> </v>
      </c>
      <c r="E37" s="350" t="str">
        <f>IF(OR(AUG!B42&lt;=0),"",AUG!AP42)</f>
        <v xml:space="preserve"> </v>
      </c>
      <c r="F37" s="351">
        <f t="shared" si="4"/>
        <v>0</v>
      </c>
      <c r="G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H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I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J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K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L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M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N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O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P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Q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R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S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T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U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V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W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X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Y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Z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A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B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C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D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E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F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G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H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I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J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K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L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M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N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O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P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Q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R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S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T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U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V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W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X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Y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AZ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A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B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C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D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E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F37" s="352">
        <f>SUMIF(AUG!$E$6:$AI$6,Therapieübersicht!$G$7:$BF$7,AUG!$E42:$AI42)+
SUMIF(SEP!$E$6:$AG$6,Therapieübersicht!$G$7:$BF$7,SEP!$E42:$AI42)+
SUMIF(OKT!$E$6:$AI$6,Therapieübersicht!$G$7:$BF$7,OKT!$E42:$AI42)+
SUMIF(NOV!$E$6:$AI$6,Therapieübersicht!$G$7:$BF$7,NOV!$E42:$AI42)+
SUMIF(DEZ!$E$6:$AI$6,Therapieübersicht!$G$7:$BF$7,DEZ!$E42:$AI42)+
SUMIF(JAN!$E$6:$AI$6,Therapieübersicht!$G$7:$BF$7,JAN!$E42:$AI42)+
SUMIF(FEB!$E$6:$AI$6,Therapieübersicht!$G$7:$BF$7,FEB!$E42:$AI42)+
SUMIF(MAR!$E$6:$AI$6,Therapieübersicht!$G$7:$BF$7,MAR!$E42:$AI42)+
SUMIF(APR!$E$6:$AI$6,Therapieübersicht!$G$7:$BF$7,APR!$E42:$AI42)+
SUMIF(MAI!$E$6:$AI$6,Therapieübersicht!$G$7:$BF$7,MAI!$E42:$AI42)+
SUMIF(JUN!$E$6:$AI$6,Therapieübersicht!$G$7:$BF$7,JUN!$E42:$AI42)+
SUMIF(JUL!$E$6:$AI$6,Therapieübersicht!$G$7:$BF$7,JUL!$E42:$AI42)</f>
        <v>0</v>
      </c>
      <c r="BG37" s="697" t="str">
        <f>IF(AUG!B42=" "," ",AUG!AO42)</f>
        <v xml:space="preserve"> </v>
      </c>
      <c r="BH37" s="697" t="str">
        <f>IF(OR(Kinder!C36&lt;=0),"",Kinder!L36)</f>
        <v/>
      </c>
      <c r="BI37" s="697" t="str">
        <f>IF(AUG!D42=" "," ",AUG!AR42)</f>
        <v xml:space="preserve"> </v>
      </c>
      <c r="BJ37" s="697">
        <f t="shared" si="5"/>
        <v>0</v>
      </c>
      <c r="BK37" s="698">
        <f t="shared" si="6"/>
        <v>0</v>
      </c>
    </row>
    <row r="38" spans="1:63" ht="13.5" thickBot="1">
      <c r="A38" s="346" t="str">
        <f t="shared" si="3"/>
        <v xml:space="preserve"> </v>
      </c>
      <c r="B38" s="353" t="str">
        <f t="shared" si="7"/>
        <v xml:space="preserve"> </v>
      </c>
      <c r="C38" s="348" t="str">
        <f>IF(OR(AUG!B43&lt;=0),"",AUG!B43)</f>
        <v xml:space="preserve"> </v>
      </c>
      <c r="D38" s="349" t="str">
        <f>IF(OR(AUG!B43&lt;=0),"",AUG!AN43)</f>
        <v xml:space="preserve"> </v>
      </c>
      <c r="E38" s="350" t="str">
        <f>IF(OR(AUG!B43&lt;=0),"",AUG!AP43)</f>
        <v xml:space="preserve"> </v>
      </c>
      <c r="F38" s="351">
        <f t="shared" si="4"/>
        <v>0</v>
      </c>
      <c r="G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H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I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J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K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L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M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N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O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P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Q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R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S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T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U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V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W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X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Y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Z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A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B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C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D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E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F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G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H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I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J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K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L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M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N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O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P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Q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R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S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T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U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V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W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X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Y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AZ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A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B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C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D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E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F38" s="352">
        <f>SUMIF(AUG!$E$6:$AI$6,Therapieübersicht!$G$7:$BF$7,AUG!$E43:$AI43)+
SUMIF(SEP!$E$6:$AG$6,Therapieübersicht!$G$7:$BF$7,SEP!$E43:$AI43)+
SUMIF(OKT!$E$6:$AI$6,Therapieübersicht!$G$7:$BF$7,OKT!$E43:$AI43)+
SUMIF(NOV!$E$6:$AI$6,Therapieübersicht!$G$7:$BF$7,NOV!$E43:$AI43)+
SUMIF(DEZ!$E$6:$AI$6,Therapieübersicht!$G$7:$BF$7,DEZ!$E43:$AI43)+
SUMIF(JAN!$E$6:$AI$6,Therapieübersicht!$G$7:$BF$7,JAN!$E43:$AI43)+
SUMIF(FEB!$E$6:$AI$6,Therapieübersicht!$G$7:$BF$7,FEB!$E43:$AI43)+
SUMIF(MAR!$E$6:$AI$6,Therapieübersicht!$G$7:$BF$7,MAR!$E43:$AI43)+
SUMIF(APR!$E$6:$AI$6,Therapieübersicht!$G$7:$BF$7,APR!$E43:$AI43)+
SUMIF(MAI!$E$6:$AI$6,Therapieübersicht!$G$7:$BF$7,MAI!$E43:$AI43)+
SUMIF(JUN!$E$6:$AI$6,Therapieübersicht!$G$7:$BF$7,JUN!$E43:$AI43)+
SUMIF(JUL!$E$6:$AI$6,Therapieübersicht!$G$7:$BF$7,JUL!$E43:$AI43)</f>
        <v>0</v>
      </c>
      <c r="BG38" s="697" t="str">
        <f>IF(AUG!B43=" "," ",AUG!AO43)</f>
        <v xml:space="preserve"> </v>
      </c>
      <c r="BH38" s="697" t="str">
        <f>IF(OR(Kinder!C37&lt;=0),"",Kinder!L37)</f>
        <v/>
      </c>
      <c r="BI38" s="697" t="str">
        <f>IF(AUG!D43=" "," ",AUG!AR43)</f>
        <v xml:space="preserve"> </v>
      </c>
      <c r="BJ38" s="697">
        <f t="shared" si="5"/>
        <v>0</v>
      </c>
      <c r="BK38" s="698">
        <f t="shared" si="6"/>
        <v>0</v>
      </c>
    </row>
    <row r="39" spans="1:63" ht="13.5" thickBot="1">
      <c r="A39" s="346" t="str">
        <f t="shared" si="3"/>
        <v xml:space="preserve"> </v>
      </c>
      <c r="B39" s="353" t="str">
        <f t="shared" si="7"/>
        <v xml:space="preserve"> </v>
      </c>
      <c r="C39" s="348" t="str">
        <f>IF(OR(AUG!B44&lt;=0),"",AUG!B44)</f>
        <v xml:space="preserve"> </v>
      </c>
      <c r="D39" s="349" t="str">
        <f>IF(OR(AUG!B44&lt;=0),"",AUG!AN44)</f>
        <v xml:space="preserve"> </v>
      </c>
      <c r="E39" s="350" t="str">
        <f>IF(OR(AUG!B44&lt;=0),"",AUG!AP44)</f>
        <v xml:space="preserve"> </v>
      </c>
      <c r="F39" s="351">
        <f t="shared" si="4"/>
        <v>0</v>
      </c>
      <c r="G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H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I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J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K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L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M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N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O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P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Q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R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S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T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U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V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W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X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Y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Z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A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B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C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D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E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F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G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H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I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J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K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L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M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N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O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P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Q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R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S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T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U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V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W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X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Y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AZ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A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B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C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D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E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F39" s="352">
        <f>SUMIF(AUG!$E$6:$AI$6,Therapieübersicht!$G$7:$BF$7,AUG!$E44:$AI44)+
SUMIF(SEP!$E$6:$AG$6,Therapieübersicht!$G$7:$BF$7,SEP!$E44:$AI44)+
SUMIF(OKT!$E$6:$AI$6,Therapieübersicht!$G$7:$BF$7,OKT!$E44:$AI44)+
SUMIF(NOV!$E$6:$AI$6,Therapieübersicht!$G$7:$BF$7,NOV!$E44:$AI44)+
SUMIF(DEZ!$E$6:$AI$6,Therapieübersicht!$G$7:$BF$7,DEZ!$E44:$AI44)+
SUMIF(JAN!$E$6:$AI$6,Therapieübersicht!$G$7:$BF$7,JAN!$E44:$AI44)+
SUMIF(FEB!$E$6:$AI$6,Therapieübersicht!$G$7:$BF$7,FEB!$E44:$AI44)+
SUMIF(MAR!$E$6:$AI$6,Therapieübersicht!$G$7:$BF$7,MAR!$E44:$AI44)+
SUMIF(APR!$E$6:$AI$6,Therapieübersicht!$G$7:$BF$7,APR!$E44:$AI44)+
SUMIF(MAI!$E$6:$AI$6,Therapieübersicht!$G$7:$BF$7,MAI!$E44:$AI44)+
SUMIF(JUN!$E$6:$AI$6,Therapieübersicht!$G$7:$BF$7,JUN!$E44:$AI44)+
SUMIF(JUL!$E$6:$AI$6,Therapieübersicht!$G$7:$BF$7,JUL!$E44:$AI44)</f>
        <v>0</v>
      </c>
      <c r="BG39" s="697" t="str">
        <f>IF(AUG!B44=" "," ",AUG!AO44)</f>
        <v xml:space="preserve"> </v>
      </c>
      <c r="BH39" s="697" t="str">
        <f>IF(OR(Kinder!C38&lt;=0),"",Kinder!L38)</f>
        <v/>
      </c>
      <c r="BI39" s="697" t="str">
        <f>IF(AUG!D44=" "," ",AUG!AR44)</f>
        <v xml:space="preserve"> </v>
      </c>
      <c r="BJ39" s="697">
        <f t="shared" si="5"/>
        <v>0</v>
      </c>
      <c r="BK39" s="698">
        <f t="shared" si="6"/>
        <v>0</v>
      </c>
    </row>
    <row r="40" spans="1:63" ht="13.5" thickBot="1">
      <c r="A40" s="346" t="str">
        <f t="shared" si="3"/>
        <v xml:space="preserve"> </v>
      </c>
      <c r="B40" s="353" t="str">
        <f t="shared" si="7"/>
        <v xml:space="preserve"> </v>
      </c>
      <c r="C40" s="348" t="str">
        <f>IF(OR(AUG!B45&lt;=0),"",AUG!B45)</f>
        <v xml:space="preserve"> </v>
      </c>
      <c r="D40" s="349" t="str">
        <f>IF(OR(AUG!B45&lt;=0),"",AUG!AN45)</f>
        <v xml:space="preserve"> </v>
      </c>
      <c r="E40" s="350" t="str">
        <f>IF(OR(AUG!B45&lt;=0),"",AUG!AP45)</f>
        <v xml:space="preserve"> </v>
      </c>
      <c r="F40" s="351">
        <f t="shared" si="4"/>
        <v>0</v>
      </c>
      <c r="G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H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I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J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K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L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M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N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O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P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Q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R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S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T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U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V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W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X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Y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Z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A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B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C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D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E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F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G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H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I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J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K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L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M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N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O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P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Q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R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S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T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U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V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W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X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Y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AZ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A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B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C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D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E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F40" s="352">
        <f>SUMIF(AUG!$E$6:$AI$6,Therapieübersicht!$G$7:$BF$7,AUG!$E45:$AI45)+
SUMIF(SEP!$E$6:$AG$6,Therapieübersicht!$G$7:$BF$7,SEP!$E45:$AI45)+
SUMIF(OKT!$E$6:$AI$6,Therapieübersicht!$G$7:$BF$7,OKT!$E45:$AI45)+
SUMIF(NOV!$E$6:$AI$6,Therapieübersicht!$G$7:$BF$7,NOV!$E45:$AI45)+
SUMIF(DEZ!$E$6:$AI$6,Therapieübersicht!$G$7:$BF$7,DEZ!$E45:$AI45)+
SUMIF(JAN!$E$6:$AI$6,Therapieübersicht!$G$7:$BF$7,JAN!$E45:$AI45)+
SUMIF(FEB!$E$6:$AI$6,Therapieübersicht!$G$7:$BF$7,FEB!$E45:$AI45)+
SUMIF(MAR!$E$6:$AI$6,Therapieübersicht!$G$7:$BF$7,MAR!$E45:$AI45)+
SUMIF(APR!$E$6:$AI$6,Therapieübersicht!$G$7:$BF$7,APR!$E45:$AI45)+
SUMIF(MAI!$E$6:$AI$6,Therapieübersicht!$G$7:$BF$7,MAI!$E45:$AI45)+
SUMIF(JUN!$E$6:$AI$6,Therapieübersicht!$G$7:$BF$7,JUN!$E45:$AI45)+
SUMIF(JUL!$E$6:$AI$6,Therapieübersicht!$G$7:$BF$7,JUL!$E45:$AI45)</f>
        <v>0</v>
      </c>
      <c r="BG40" s="697" t="str">
        <f>IF(AUG!B45=" "," ",AUG!AO45)</f>
        <v xml:space="preserve"> </v>
      </c>
      <c r="BH40" s="697" t="str">
        <f>IF(OR(Kinder!C39&lt;=0),"",Kinder!L39)</f>
        <v/>
      </c>
      <c r="BI40" s="697" t="str">
        <f>IF(AUG!D45=" "," ",AUG!AR45)</f>
        <v xml:space="preserve"> </v>
      </c>
      <c r="BJ40" s="697">
        <f t="shared" si="5"/>
        <v>0</v>
      </c>
      <c r="BK40" s="698">
        <f t="shared" si="6"/>
        <v>0</v>
      </c>
    </row>
    <row r="41" spans="1:63" ht="13.5" thickBot="1">
      <c r="A41" s="346" t="str">
        <f t="shared" si="3"/>
        <v xml:space="preserve"> </v>
      </c>
      <c r="B41" s="353" t="str">
        <f t="shared" si="7"/>
        <v xml:space="preserve"> </v>
      </c>
      <c r="C41" s="348" t="str">
        <f>IF(OR(AUG!B46&lt;=0),"",AUG!B46)</f>
        <v xml:space="preserve"> </v>
      </c>
      <c r="D41" s="349" t="str">
        <f>IF(OR(AUG!B46&lt;=0),"",AUG!AN46)</f>
        <v xml:space="preserve"> </v>
      </c>
      <c r="E41" s="350" t="str">
        <f>IF(OR(AUG!B46&lt;=0),"",AUG!AP46)</f>
        <v xml:space="preserve"> </v>
      </c>
      <c r="F41" s="351">
        <f t="shared" si="4"/>
        <v>0</v>
      </c>
      <c r="G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H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I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J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K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L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M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N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O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P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Q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R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S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T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U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V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W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X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Y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Z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A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B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C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D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E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F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G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H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I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J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K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L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M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N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O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P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Q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R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S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T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U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V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W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X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Y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AZ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A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B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C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D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E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F41" s="352">
        <f>SUMIF(AUG!$E$6:$AI$6,Therapieübersicht!$G$7:$BF$7,AUG!$E46:$AI46)+
SUMIF(SEP!$E$6:$AG$6,Therapieübersicht!$G$7:$BF$7,SEP!$E46:$AI46)+
SUMIF(OKT!$E$6:$AI$6,Therapieübersicht!$G$7:$BF$7,OKT!$E46:$AI46)+
SUMIF(NOV!$E$6:$AI$6,Therapieübersicht!$G$7:$BF$7,NOV!$E46:$AI46)+
SUMIF(DEZ!$E$6:$AI$6,Therapieübersicht!$G$7:$BF$7,DEZ!$E46:$AI46)+
SUMIF(JAN!$E$6:$AI$6,Therapieübersicht!$G$7:$BF$7,JAN!$E46:$AI46)+
SUMIF(FEB!$E$6:$AI$6,Therapieübersicht!$G$7:$BF$7,FEB!$E46:$AI46)+
SUMIF(MAR!$E$6:$AI$6,Therapieübersicht!$G$7:$BF$7,MAR!$E46:$AI46)+
SUMIF(APR!$E$6:$AI$6,Therapieübersicht!$G$7:$BF$7,APR!$E46:$AI46)+
SUMIF(MAI!$E$6:$AI$6,Therapieübersicht!$G$7:$BF$7,MAI!$E46:$AI46)+
SUMIF(JUN!$E$6:$AI$6,Therapieübersicht!$G$7:$BF$7,JUN!$E46:$AI46)+
SUMIF(JUL!$E$6:$AI$6,Therapieübersicht!$G$7:$BF$7,JUL!$E46:$AI46)</f>
        <v>0</v>
      </c>
      <c r="BG41" s="697" t="str">
        <f>IF(AUG!B46=" "," ",AUG!AO46)</f>
        <v xml:space="preserve"> </v>
      </c>
      <c r="BH41" s="697" t="str">
        <f>IF(OR(Kinder!C40&lt;=0),"",Kinder!L40)</f>
        <v/>
      </c>
      <c r="BI41" s="697" t="str">
        <f>IF(AUG!D46=" "," ",AUG!AR46)</f>
        <v xml:space="preserve"> </v>
      </c>
      <c r="BJ41" s="697">
        <f t="shared" si="5"/>
        <v>0</v>
      </c>
      <c r="BK41" s="698">
        <f t="shared" si="6"/>
        <v>0</v>
      </c>
    </row>
    <row r="42" spans="1:63" ht="13.5" thickBot="1">
      <c r="A42" s="346" t="str">
        <f t="shared" si="3"/>
        <v xml:space="preserve"> </v>
      </c>
      <c r="B42" s="353" t="str">
        <f t="shared" si="7"/>
        <v xml:space="preserve"> </v>
      </c>
      <c r="C42" s="348" t="str">
        <f>IF(OR(AUG!B47&lt;=0),"",AUG!B47)</f>
        <v xml:space="preserve"> </v>
      </c>
      <c r="D42" s="349" t="str">
        <f>IF(OR(AUG!B47&lt;=0),"",AUG!AN47)</f>
        <v xml:space="preserve"> </v>
      </c>
      <c r="E42" s="350" t="str">
        <f>IF(OR(AUG!B47&lt;=0),"",AUG!AP47)</f>
        <v xml:space="preserve"> </v>
      </c>
      <c r="F42" s="351">
        <f t="shared" si="4"/>
        <v>0</v>
      </c>
      <c r="G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H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I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J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K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L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M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N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O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P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Q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R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S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T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U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V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W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X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Y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Z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A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B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C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D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E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F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G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H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I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J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K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L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M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N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O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P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Q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R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S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T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U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V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W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X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Y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AZ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A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B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C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D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E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F42" s="352">
        <f>SUMIF(AUG!$E$6:$AI$6,Therapieübersicht!$G$7:$BF$7,AUG!$E47:$AI47)+
SUMIF(SEP!$E$6:$AG$6,Therapieübersicht!$G$7:$BF$7,SEP!$E47:$AI47)+
SUMIF(OKT!$E$6:$AI$6,Therapieübersicht!$G$7:$BF$7,OKT!$E47:$AI47)+
SUMIF(NOV!$E$6:$AI$6,Therapieübersicht!$G$7:$BF$7,NOV!$E47:$AI47)+
SUMIF(DEZ!$E$6:$AI$6,Therapieübersicht!$G$7:$BF$7,DEZ!$E47:$AI47)+
SUMIF(JAN!$E$6:$AI$6,Therapieübersicht!$G$7:$BF$7,JAN!$E47:$AI47)+
SUMIF(FEB!$E$6:$AI$6,Therapieübersicht!$G$7:$BF$7,FEB!$E47:$AI47)+
SUMIF(MAR!$E$6:$AI$6,Therapieübersicht!$G$7:$BF$7,MAR!$E47:$AI47)+
SUMIF(APR!$E$6:$AI$6,Therapieübersicht!$G$7:$BF$7,APR!$E47:$AI47)+
SUMIF(MAI!$E$6:$AI$6,Therapieübersicht!$G$7:$BF$7,MAI!$E47:$AI47)+
SUMIF(JUN!$E$6:$AI$6,Therapieübersicht!$G$7:$BF$7,JUN!$E47:$AI47)+
SUMIF(JUL!$E$6:$AI$6,Therapieübersicht!$G$7:$BF$7,JUL!$E47:$AI47)</f>
        <v>0</v>
      </c>
      <c r="BG42" s="697" t="str">
        <f>IF(AUG!B47=" "," ",AUG!AO47)</f>
        <v xml:space="preserve"> </v>
      </c>
      <c r="BH42" s="697" t="str">
        <f>IF(OR(Kinder!C41&lt;=0),"",Kinder!L41)</f>
        <v/>
      </c>
      <c r="BI42" s="697" t="str">
        <f>IF(AUG!D47=" "," ",AUG!AR47)</f>
        <v xml:space="preserve"> </v>
      </c>
      <c r="BJ42" s="697">
        <f t="shared" si="5"/>
        <v>0</v>
      </c>
      <c r="BK42" s="698">
        <f t="shared" si="6"/>
        <v>0</v>
      </c>
    </row>
    <row r="43" spans="1:63" ht="13.5" thickBot="1">
      <c r="A43" s="346" t="str">
        <f t="shared" si="3"/>
        <v xml:space="preserve"> </v>
      </c>
      <c r="B43" s="353" t="str">
        <f t="shared" si="7"/>
        <v xml:space="preserve"> </v>
      </c>
      <c r="C43" s="348" t="str">
        <f>IF(OR(AUG!B48&lt;=0),"",AUG!B48)</f>
        <v xml:space="preserve"> </v>
      </c>
      <c r="D43" s="349" t="str">
        <f>IF(OR(AUG!B48&lt;=0),"",AUG!AN48)</f>
        <v xml:space="preserve"> </v>
      </c>
      <c r="E43" s="350" t="str">
        <f>IF(OR(AUG!B48&lt;=0),"",AUG!AP48)</f>
        <v xml:space="preserve"> </v>
      </c>
      <c r="F43" s="351">
        <f t="shared" si="4"/>
        <v>0</v>
      </c>
      <c r="G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H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I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J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K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L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M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N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O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P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Q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R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S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T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U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V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W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X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Y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Z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A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B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C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D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E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F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G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H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I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J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K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L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M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N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O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P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Q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R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S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T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U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V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W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X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Y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AZ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A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B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C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D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E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F43" s="352">
        <f>SUMIF(AUG!$E$6:$AI$6,Therapieübersicht!$G$7:$BF$7,AUG!$E48:$AI48)+
SUMIF(SEP!$E$6:$AG$6,Therapieübersicht!$G$7:$BF$7,SEP!$E48:$AI48)+
SUMIF(OKT!$E$6:$AI$6,Therapieübersicht!$G$7:$BF$7,OKT!$E48:$AI48)+
SUMIF(NOV!$E$6:$AI$6,Therapieübersicht!$G$7:$BF$7,NOV!$E48:$AI48)+
SUMIF(DEZ!$E$6:$AI$6,Therapieübersicht!$G$7:$BF$7,DEZ!$E48:$AI48)+
SUMIF(JAN!$E$6:$AI$6,Therapieübersicht!$G$7:$BF$7,JAN!$E48:$AI48)+
SUMIF(FEB!$E$6:$AI$6,Therapieübersicht!$G$7:$BF$7,FEB!$E48:$AI48)+
SUMIF(MAR!$E$6:$AI$6,Therapieübersicht!$G$7:$BF$7,MAR!$E48:$AI48)+
SUMIF(APR!$E$6:$AI$6,Therapieübersicht!$G$7:$BF$7,APR!$E48:$AI48)+
SUMIF(MAI!$E$6:$AI$6,Therapieübersicht!$G$7:$BF$7,MAI!$E48:$AI48)+
SUMIF(JUN!$E$6:$AI$6,Therapieübersicht!$G$7:$BF$7,JUN!$E48:$AI48)+
SUMIF(JUL!$E$6:$AI$6,Therapieübersicht!$G$7:$BF$7,JUL!$E48:$AI48)</f>
        <v>0</v>
      </c>
      <c r="BG43" s="697" t="str">
        <f>IF(AUG!B48=" "," ",AUG!AO48)</f>
        <v xml:space="preserve"> </v>
      </c>
      <c r="BH43" s="697" t="str">
        <f>IF(OR(Kinder!C42&lt;=0),"",Kinder!L42)</f>
        <v/>
      </c>
      <c r="BI43" s="697" t="str">
        <f>IF(AUG!D48=" "," ",AUG!AR48)</f>
        <v xml:space="preserve"> </v>
      </c>
      <c r="BJ43" s="697">
        <f t="shared" si="5"/>
        <v>0</v>
      </c>
      <c r="BK43" s="698">
        <f t="shared" si="6"/>
        <v>0</v>
      </c>
    </row>
    <row r="44" spans="1:63" ht="13.5" thickBot="1">
      <c r="A44" s="346" t="str">
        <f t="shared" si="3"/>
        <v xml:space="preserve"> </v>
      </c>
      <c r="B44" s="353" t="str">
        <f t="shared" si="7"/>
        <v xml:space="preserve"> </v>
      </c>
      <c r="C44" s="348" t="str">
        <f>IF(OR(AUG!B49&lt;=0),"",AUG!B49)</f>
        <v xml:space="preserve"> </v>
      </c>
      <c r="D44" s="349" t="str">
        <f>IF(OR(AUG!B49&lt;=0),"",AUG!AN49)</f>
        <v xml:space="preserve"> </v>
      </c>
      <c r="E44" s="350" t="str">
        <f>IF(OR(AUG!B49&lt;=0),"",AUG!AP49)</f>
        <v xml:space="preserve"> </v>
      </c>
      <c r="F44" s="351">
        <f t="shared" si="4"/>
        <v>0</v>
      </c>
      <c r="G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H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I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J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K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L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M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N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O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P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Q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R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S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T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U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V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W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X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Y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Z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A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B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C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D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E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F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G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H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I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J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K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L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M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N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O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P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Q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R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S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T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U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V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W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X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Y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AZ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A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B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C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D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E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F44" s="352">
        <f>SUMIF(AUG!$E$6:$AI$6,Therapieübersicht!$G$7:$BF$7,AUG!$E49:$AI49)+
SUMIF(SEP!$E$6:$AG$6,Therapieübersicht!$G$7:$BF$7,SEP!$E49:$AI49)+
SUMIF(OKT!$E$6:$AI$6,Therapieübersicht!$G$7:$BF$7,OKT!$E49:$AI49)+
SUMIF(NOV!$E$6:$AI$6,Therapieübersicht!$G$7:$BF$7,NOV!$E49:$AI49)+
SUMIF(DEZ!$E$6:$AI$6,Therapieübersicht!$G$7:$BF$7,DEZ!$E49:$AI49)+
SUMIF(JAN!$E$6:$AI$6,Therapieübersicht!$G$7:$BF$7,JAN!$E49:$AI49)+
SUMIF(FEB!$E$6:$AI$6,Therapieübersicht!$G$7:$BF$7,FEB!$E49:$AI49)+
SUMIF(MAR!$E$6:$AI$6,Therapieübersicht!$G$7:$BF$7,MAR!$E49:$AI49)+
SUMIF(APR!$E$6:$AI$6,Therapieübersicht!$G$7:$BF$7,APR!$E49:$AI49)+
SUMIF(MAI!$E$6:$AI$6,Therapieübersicht!$G$7:$BF$7,MAI!$E49:$AI49)+
SUMIF(JUN!$E$6:$AI$6,Therapieübersicht!$G$7:$BF$7,JUN!$E49:$AI49)+
SUMIF(JUL!$E$6:$AI$6,Therapieübersicht!$G$7:$BF$7,JUL!$E49:$AI49)</f>
        <v>0</v>
      </c>
      <c r="BG44" s="697" t="str">
        <f>IF(AUG!B49=" "," ",AUG!AO49)</f>
        <v xml:space="preserve"> </v>
      </c>
      <c r="BH44" s="697" t="str">
        <f>IF(OR(Kinder!C43&lt;=0),"",Kinder!L43)</f>
        <v/>
      </c>
      <c r="BI44" s="697" t="str">
        <f>IF(AUG!D49=" "," ",AUG!AR49)</f>
        <v xml:space="preserve"> </v>
      </c>
      <c r="BJ44" s="697">
        <f t="shared" si="5"/>
        <v>0</v>
      </c>
      <c r="BK44" s="698">
        <f t="shared" si="6"/>
        <v>0</v>
      </c>
    </row>
    <row r="45" spans="1:63" ht="13.5" thickBot="1">
      <c r="A45" s="346" t="str">
        <f t="shared" si="3"/>
        <v xml:space="preserve"> </v>
      </c>
      <c r="B45" s="353" t="str">
        <f t="shared" si="7"/>
        <v xml:space="preserve"> </v>
      </c>
      <c r="C45" s="348" t="str">
        <f>IF(OR(AUG!B50&lt;=0),"",AUG!B50)</f>
        <v xml:space="preserve"> </v>
      </c>
      <c r="D45" s="349" t="str">
        <f>IF(OR(AUG!B50&lt;=0),"",AUG!AN50)</f>
        <v xml:space="preserve"> </v>
      </c>
      <c r="E45" s="350" t="str">
        <f>IF(OR(AUG!B50&lt;=0),"",AUG!AP50)</f>
        <v xml:space="preserve"> </v>
      </c>
      <c r="F45" s="351">
        <f t="shared" si="4"/>
        <v>0</v>
      </c>
      <c r="G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H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I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J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K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L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M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N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O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P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Q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R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S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T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U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V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W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X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Y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Z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A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B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C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D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E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F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G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H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I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J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K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L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M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N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O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P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Q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R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S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T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U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V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W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X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Y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AZ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A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B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C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D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E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F45" s="352">
        <f>SUMIF(AUG!$E$6:$AI$6,Therapieübersicht!$G$7:$BF$7,AUG!$E50:$AI50)+
SUMIF(SEP!$E$6:$AG$6,Therapieübersicht!$G$7:$BF$7,SEP!$E50:$AI50)+
SUMIF(OKT!$E$6:$AI$6,Therapieübersicht!$G$7:$BF$7,OKT!$E50:$AI50)+
SUMIF(NOV!$E$6:$AI$6,Therapieübersicht!$G$7:$BF$7,NOV!$E50:$AI50)+
SUMIF(DEZ!$E$6:$AI$6,Therapieübersicht!$G$7:$BF$7,DEZ!$E50:$AI50)+
SUMIF(JAN!$E$6:$AI$6,Therapieübersicht!$G$7:$BF$7,JAN!$E50:$AI50)+
SUMIF(FEB!$E$6:$AI$6,Therapieübersicht!$G$7:$BF$7,FEB!$E50:$AI50)+
SUMIF(MAR!$E$6:$AI$6,Therapieübersicht!$G$7:$BF$7,MAR!$E50:$AI50)+
SUMIF(APR!$E$6:$AI$6,Therapieübersicht!$G$7:$BF$7,APR!$E50:$AI50)+
SUMIF(MAI!$E$6:$AI$6,Therapieübersicht!$G$7:$BF$7,MAI!$E50:$AI50)+
SUMIF(JUN!$E$6:$AI$6,Therapieübersicht!$G$7:$BF$7,JUN!$E50:$AI50)+
SUMIF(JUL!$E$6:$AI$6,Therapieübersicht!$G$7:$BF$7,JUL!$E50:$AI50)</f>
        <v>0</v>
      </c>
      <c r="BG45" s="697" t="str">
        <f>IF(AUG!B50=" "," ",AUG!AO50)</f>
        <v xml:space="preserve"> </v>
      </c>
      <c r="BH45" s="697" t="str">
        <f>IF(OR(Kinder!C44&lt;=0),"",Kinder!L44)</f>
        <v/>
      </c>
      <c r="BI45" s="697" t="str">
        <f>IF(AUG!D50=" "," ",AUG!AR50)</f>
        <v xml:space="preserve"> </v>
      </c>
      <c r="BJ45" s="697">
        <f t="shared" si="5"/>
        <v>0</v>
      </c>
      <c r="BK45" s="698">
        <f t="shared" si="6"/>
        <v>0</v>
      </c>
    </row>
    <row r="46" spans="1:63" ht="13.5" thickBot="1">
      <c r="A46" s="346" t="str">
        <f t="shared" si="3"/>
        <v xml:space="preserve"> </v>
      </c>
      <c r="B46" s="353" t="str">
        <f t="shared" si="7"/>
        <v xml:space="preserve"> </v>
      </c>
      <c r="C46" s="348" t="str">
        <f>IF(OR(AUG!B51&lt;=0),"",AUG!B51)</f>
        <v xml:space="preserve"> </v>
      </c>
      <c r="D46" s="349" t="str">
        <f>IF(OR(AUG!B51&lt;=0),"",AUG!AN51)</f>
        <v xml:space="preserve"> </v>
      </c>
      <c r="E46" s="350" t="str">
        <f>IF(OR(AUG!B51&lt;=0),"",AUG!AP51)</f>
        <v xml:space="preserve"> </v>
      </c>
      <c r="F46" s="351">
        <f t="shared" si="4"/>
        <v>0</v>
      </c>
      <c r="G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H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I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J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K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L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M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N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O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P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Q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R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S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T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U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V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W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X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Y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Z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A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B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C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D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E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F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G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H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I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J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K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L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M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N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O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P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Q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R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S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T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U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V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W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X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Y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AZ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A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B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C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D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E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F46" s="352">
        <f>SUMIF(AUG!$E$6:$AI$6,Therapieübersicht!$G$7:$BF$7,AUG!$E51:$AI51)+
SUMIF(SEP!$E$6:$AG$6,Therapieübersicht!$G$7:$BF$7,SEP!$E51:$AI51)+
SUMIF(OKT!$E$6:$AI$6,Therapieübersicht!$G$7:$BF$7,OKT!$E51:$AI51)+
SUMIF(NOV!$E$6:$AI$6,Therapieübersicht!$G$7:$BF$7,NOV!$E51:$AI51)+
SUMIF(DEZ!$E$6:$AI$6,Therapieübersicht!$G$7:$BF$7,DEZ!$E51:$AI51)+
SUMIF(JAN!$E$6:$AI$6,Therapieübersicht!$G$7:$BF$7,JAN!$E51:$AI51)+
SUMIF(FEB!$E$6:$AI$6,Therapieübersicht!$G$7:$BF$7,FEB!$E51:$AI51)+
SUMIF(MAR!$E$6:$AI$6,Therapieübersicht!$G$7:$BF$7,MAR!$E51:$AI51)+
SUMIF(APR!$E$6:$AI$6,Therapieübersicht!$G$7:$BF$7,APR!$E51:$AI51)+
SUMIF(MAI!$E$6:$AI$6,Therapieübersicht!$G$7:$BF$7,MAI!$E51:$AI51)+
SUMIF(JUN!$E$6:$AI$6,Therapieübersicht!$G$7:$BF$7,JUN!$E51:$AI51)+
SUMIF(JUL!$E$6:$AI$6,Therapieübersicht!$G$7:$BF$7,JUL!$E51:$AI51)</f>
        <v>0</v>
      </c>
      <c r="BG46" s="697" t="str">
        <f>IF(AUG!B51=" "," ",AUG!AO51)</f>
        <v xml:space="preserve"> </v>
      </c>
      <c r="BH46" s="697" t="str">
        <f>IF(OR(Kinder!C45&lt;=0),"",Kinder!L45)</f>
        <v/>
      </c>
      <c r="BI46" s="697" t="str">
        <f>IF(AUG!D51=" "," ",AUG!AR51)</f>
        <v xml:space="preserve"> </v>
      </c>
      <c r="BJ46" s="697">
        <f t="shared" si="5"/>
        <v>0</v>
      </c>
      <c r="BK46" s="698">
        <f t="shared" si="6"/>
        <v>0</v>
      </c>
    </row>
    <row r="47" spans="1:63" ht="13.5" thickBot="1">
      <c r="A47" s="346" t="str">
        <f t="shared" si="3"/>
        <v xml:space="preserve"> </v>
      </c>
      <c r="B47" s="353" t="str">
        <f t="shared" si="7"/>
        <v xml:space="preserve"> </v>
      </c>
      <c r="C47" s="348" t="str">
        <f>IF(OR(AUG!B52&lt;=0),"",AUG!B52)</f>
        <v xml:space="preserve"> </v>
      </c>
      <c r="D47" s="349" t="str">
        <f>IF(OR(AUG!B52&lt;=0),"",AUG!AN52)</f>
        <v xml:space="preserve"> </v>
      </c>
      <c r="E47" s="350" t="str">
        <f>IF(OR(AUG!B52&lt;=0),"",AUG!AP52)</f>
        <v xml:space="preserve"> </v>
      </c>
      <c r="F47" s="351">
        <f t="shared" si="4"/>
        <v>0</v>
      </c>
      <c r="G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H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I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J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K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L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M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N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O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P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Q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R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S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T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U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V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W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X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Y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Z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A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B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C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D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E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F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G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H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I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J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K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L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M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N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O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P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Q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R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S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T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U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V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W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X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Y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AZ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A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B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C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D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E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F47" s="352">
        <f>SUMIF(AUG!$E$6:$AI$6,Therapieübersicht!$G$7:$BF$7,AUG!$E52:$AI52)+
SUMIF(SEP!$E$6:$AG$6,Therapieübersicht!$G$7:$BF$7,SEP!$E52:$AI52)+
SUMIF(OKT!$E$6:$AI$6,Therapieübersicht!$G$7:$BF$7,OKT!$E52:$AI52)+
SUMIF(NOV!$E$6:$AI$6,Therapieübersicht!$G$7:$BF$7,NOV!$E52:$AI52)+
SUMIF(DEZ!$E$6:$AI$6,Therapieübersicht!$G$7:$BF$7,DEZ!$E52:$AI52)+
SUMIF(JAN!$E$6:$AI$6,Therapieübersicht!$G$7:$BF$7,JAN!$E52:$AI52)+
SUMIF(FEB!$E$6:$AI$6,Therapieübersicht!$G$7:$BF$7,FEB!$E52:$AI52)+
SUMIF(MAR!$E$6:$AI$6,Therapieübersicht!$G$7:$BF$7,MAR!$E52:$AI52)+
SUMIF(APR!$E$6:$AI$6,Therapieübersicht!$G$7:$BF$7,APR!$E52:$AI52)+
SUMIF(MAI!$E$6:$AI$6,Therapieübersicht!$G$7:$BF$7,MAI!$E52:$AI52)+
SUMIF(JUN!$E$6:$AI$6,Therapieübersicht!$G$7:$BF$7,JUN!$E52:$AI52)+
SUMIF(JUL!$E$6:$AI$6,Therapieübersicht!$G$7:$BF$7,JUL!$E52:$AI52)</f>
        <v>0</v>
      </c>
      <c r="BG47" s="697" t="str">
        <f>IF(AUG!B52=" "," ",AUG!AO52)</f>
        <v xml:space="preserve"> </v>
      </c>
      <c r="BH47" s="697" t="str">
        <f>IF(OR(Kinder!C46&lt;=0),"",Kinder!L46)</f>
        <v/>
      </c>
      <c r="BI47" s="697" t="str">
        <f>IF(AUG!D52=" "," ",AUG!AR52)</f>
        <v xml:space="preserve"> </v>
      </c>
      <c r="BJ47" s="697">
        <f t="shared" si="5"/>
        <v>0</v>
      </c>
      <c r="BK47" s="698">
        <f t="shared" si="6"/>
        <v>0</v>
      </c>
    </row>
    <row r="48" spans="1:63" ht="13.5" thickBot="1">
      <c r="A48" s="346" t="str">
        <f t="shared" si="3"/>
        <v xml:space="preserve"> </v>
      </c>
      <c r="B48" s="353" t="str">
        <f t="shared" si="7"/>
        <v xml:space="preserve"> </v>
      </c>
      <c r="C48" s="348" t="str">
        <f>IF(OR(AUG!B53&lt;=0),"",AUG!B53)</f>
        <v xml:space="preserve"> </v>
      </c>
      <c r="D48" s="349" t="str">
        <f>IF(OR(AUG!B53&lt;=0),"",AUG!AN53)</f>
        <v xml:space="preserve"> </v>
      </c>
      <c r="E48" s="350" t="str">
        <f>IF(OR(AUG!B53&lt;=0),"",AUG!AP53)</f>
        <v xml:space="preserve"> </v>
      </c>
      <c r="F48" s="351">
        <f t="shared" si="4"/>
        <v>0</v>
      </c>
      <c r="G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H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I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J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K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L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M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N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O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P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Q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R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S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T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U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V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W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X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Y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Z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A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B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C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D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E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F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G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H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I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J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K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L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M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N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O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P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Q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R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S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T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U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V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W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X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Y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AZ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A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B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C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D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E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F48" s="352">
        <f>SUMIF(AUG!$E$6:$AI$6,Therapieübersicht!$G$7:$BF$7,AUG!$E53:$AI53)+
SUMIF(SEP!$E$6:$AG$6,Therapieübersicht!$G$7:$BF$7,SEP!$E53:$AI53)+
SUMIF(OKT!$E$6:$AI$6,Therapieübersicht!$G$7:$BF$7,OKT!$E53:$AI53)+
SUMIF(NOV!$E$6:$AI$6,Therapieübersicht!$G$7:$BF$7,NOV!$E53:$AI53)+
SUMIF(DEZ!$E$6:$AI$6,Therapieübersicht!$G$7:$BF$7,DEZ!$E53:$AI53)+
SUMIF(JAN!$E$6:$AI$6,Therapieübersicht!$G$7:$BF$7,JAN!$E53:$AI53)+
SUMIF(FEB!$E$6:$AI$6,Therapieübersicht!$G$7:$BF$7,FEB!$E53:$AI53)+
SUMIF(MAR!$E$6:$AI$6,Therapieübersicht!$G$7:$BF$7,MAR!$E53:$AI53)+
SUMIF(APR!$E$6:$AI$6,Therapieübersicht!$G$7:$BF$7,APR!$E53:$AI53)+
SUMIF(MAI!$E$6:$AI$6,Therapieübersicht!$G$7:$BF$7,MAI!$E53:$AI53)+
SUMIF(JUN!$E$6:$AI$6,Therapieübersicht!$G$7:$BF$7,JUN!$E53:$AI53)+
SUMIF(JUL!$E$6:$AI$6,Therapieübersicht!$G$7:$BF$7,JUL!$E53:$AI53)</f>
        <v>0</v>
      </c>
      <c r="BG48" s="697" t="str">
        <f>IF(AUG!B53=" "," ",AUG!AO53)</f>
        <v xml:space="preserve"> </v>
      </c>
      <c r="BH48" s="697" t="str">
        <f>IF(OR(Kinder!C47&lt;=0),"",Kinder!L47)</f>
        <v/>
      </c>
      <c r="BI48" s="697" t="str">
        <f>IF(AUG!D53=" "," ",AUG!AR53)</f>
        <v xml:space="preserve"> </v>
      </c>
      <c r="BJ48" s="697">
        <f t="shared" si="5"/>
        <v>0</v>
      </c>
      <c r="BK48" s="698">
        <f t="shared" si="6"/>
        <v>0</v>
      </c>
    </row>
    <row r="49" spans="1:63" ht="13.5" thickBot="1">
      <c r="A49" s="346" t="str">
        <f t="shared" si="3"/>
        <v xml:space="preserve"> </v>
      </c>
      <c r="B49" s="353" t="str">
        <f t="shared" si="7"/>
        <v xml:space="preserve"> </v>
      </c>
      <c r="C49" s="348" t="str">
        <f>IF(OR(AUG!B54&lt;=0),"",AUG!B54)</f>
        <v xml:space="preserve"> </v>
      </c>
      <c r="D49" s="349" t="str">
        <f>IF(OR(AUG!B54&lt;=0),"",AUG!AN54)</f>
        <v xml:space="preserve"> </v>
      </c>
      <c r="E49" s="350" t="str">
        <f>IF(OR(AUG!B54&lt;=0),"",AUG!AP54)</f>
        <v xml:space="preserve"> </v>
      </c>
      <c r="F49" s="351">
        <f t="shared" si="4"/>
        <v>0</v>
      </c>
      <c r="G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H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I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J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K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L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M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N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O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P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Q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R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S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T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U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V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W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X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Y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Z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A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B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C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D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E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F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G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H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I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J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K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L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M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N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O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P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Q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R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S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T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U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V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W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X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Y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AZ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A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B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C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D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E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F49" s="352">
        <f>SUMIF(AUG!$E$6:$AI$6,Therapieübersicht!$G$7:$BF$7,AUG!$E54:$AI54)+
SUMIF(SEP!$E$6:$AG$6,Therapieübersicht!$G$7:$BF$7,SEP!$E54:$AI54)+
SUMIF(OKT!$E$6:$AI$6,Therapieübersicht!$G$7:$BF$7,OKT!$E54:$AI54)+
SUMIF(NOV!$E$6:$AI$6,Therapieübersicht!$G$7:$BF$7,NOV!$E54:$AI54)+
SUMIF(DEZ!$E$6:$AI$6,Therapieübersicht!$G$7:$BF$7,DEZ!$E54:$AI54)+
SUMIF(JAN!$E$6:$AI$6,Therapieübersicht!$G$7:$BF$7,JAN!$E54:$AI54)+
SUMIF(FEB!$E$6:$AI$6,Therapieübersicht!$G$7:$BF$7,FEB!$E54:$AI54)+
SUMIF(MAR!$E$6:$AI$6,Therapieübersicht!$G$7:$BF$7,MAR!$E54:$AI54)+
SUMIF(APR!$E$6:$AI$6,Therapieübersicht!$G$7:$BF$7,APR!$E54:$AI54)+
SUMIF(MAI!$E$6:$AI$6,Therapieübersicht!$G$7:$BF$7,MAI!$E54:$AI54)+
SUMIF(JUN!$E$6:$AI$6,Therapieübersicht!$G$7:$BF$7,JUN!$E54:$AI54)+
SUMIF(JUL!$E$6:$AI$6,Therapieübersicht!$G$7:$BF$7,JUL!$E54:$AI54)</f>
        <v>0</v>
      </c>
      <c r="BG49" s="697" t="str">
        <f>IF(AUG!B54=" "," ",AUG!AO54)</f>
        <v xml:space="preserve"> </v>
      </c>
      <c r="BH49" s="697" t="str">
        <f>IF(OR(Kinder!C48&lt;=0),"",Kinder!L48)</f>
        <v/>
      </c>
      <c r="BI49" s="697" t="str">
        <f>IF(AUG!D54=" "," ",AUG!AR54)</f>
        <v xml:space="preserve"> </v>
      </c>
      <c r="BJ49" s="697">
        <f t="shared" si="5"/>
        <v>0</v>
      </c>
      <c r="BK49" s="698">
        <f t="shared" si="6"/>
        <v>0</v>
      </c>
    </row>
    <row r="50" spans="1:63" ht="13.5" thickBot="1">
      <c r="A50" s="346" t="str">
        <f t="shared" si="3"/>
        <v xml:space="preserve"> </v>
      </c>
      <c r="B50" s="353" t="str">
        <f t="shared" si="7"/>
        <v xml:space="preserve"> </v>
      </c>
      <c r="C50" s="348" t="str">
        <f>IF(OR(AUG!B55&lt;=0),"",AUG!B55)</f>
        <v xml:space="preserve"> </v>
      </c>
      <c r="D50" s="349" t="str">
        <f>IF(OR(AUG!B55&lt;=0),"",AUG!AN55)</f>
        <v xml:space="preserve"> </v>
      </c>
      <c r="E50" s="350" t="str">
        <f>IF(OR(AUG!B55&lt;=0),"",AUG!AP55)</f>
        <v xml:space="preserve"> </v>
      </c>
      <c r="F50" s="351">
        <f t="shared" si="4"/>
        <v>0</v>
      </c>
      <c r="G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H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I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J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K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L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M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N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O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P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Q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R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S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T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U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V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W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X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Y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Z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A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B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C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D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E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F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G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H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I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J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K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L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M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N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O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P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Q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R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S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T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U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V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W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X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Y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AZ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A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B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C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D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E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F50" s="352">
        <f>SUMIF(AUG!$E$6:$AI$6,Therapieübersicht!$G$7:$BF$7,AUG!$E55:$AI55)+
SUMIF(SEP!$E$6:$AG$6,Therapieübersicht!$G$7:$BF$7,SEP!$E55:$AI55)+
SUMIF(OKT!$E$6:$AI$6,Therapieübersicht!$G$7:$BF$7,OKT!$E55:$AI55)+
SUMIF(NOV!$E$6:$AI$6,Therapieübersicht!$G$7:$BF$7,NOV!$E55:$AI55)+
SUMIF(DEZ!$E$6:$AI$6,Therapieübersicht!$G$7:$BF$7,DEZ!$E55:$AI55)+
SUMIF(JAN!$E$6:$AI$6,Therapieübersicht!$G$7:$BF$7,JAN!$E55:$AI55)+
SUMIF(FEB!$E$6:$AI$6,Therapieübersicht!$G$7:$BF$7,FEB!$E55:$AI55)+
SUMIF(MAR!$E$6:$AI$6,Therapieübersicht!$G$7:$BF$7,MAR!$E55:$AI55)+
SUMIF(APR!$E$6:$AI$6,Therapieübersicht!$G$7:$BF$7,APR!$E55:$AI55)+
SUMIF(MAI!$E$6:$AI$6,Therapieübersicht!$G$7:$BF$7,MAI!$E55:$AI55)+
SUMIF(JUN!$E$6:$AI$6,Therapieübersicht!$G$7:$BF$7,JUN!$E55:$AI55)+
SUMIF(JUL!$E$6:$AI$6,Therapieübersicht!$G$7:$BF$7,JUL!$E55:$AI55)</f>
        <v>0</v>
      </c>
      <c r="BG50" s="697" t="str">
        <f>IF(AUG!B55=" "," ",AUG!AO55)</f>
        <v xml:space="preserve"> </v>
      </c>
      <c r="BH50" s="697" t="str">
        <f>IF(OR(Kinder!C49&lt;=0),"",Kinder!L49)</f>
        <v/>
      </c>
      <c r="BI50" s="697" t="str">
        <f>IF(AUG!D55=" "," ",AUG!AR55)</f>
        <v xml:space="preserve"> </v>
      </c>
      <c r="BJ50" s="697">
        <f t="shared" si="5"/>
        <v>0</v>
      </c>
      <c r="BK50" s="698">
        <f t="shared" si="6"/>
        <v>0</v>
      </c>
    </row>
    <row r="51" spans="1:63" ht="13.5" thickBot="1">
      <c r="A51" s="346" t="str">
        <f t="shared" si="3"/>
        <v xml:space="preserve"> </v>
      </c>
      <c r="B51" s="353" t="str">
        <f t="shared" si="7"/>
        <v xml:space="preserve"> </v>
      </c>
      <c r="C51" s="348" t="str">
        <f>IF(OR(AUG!B56&lt;=0),"",AUG!B56)</f>
        <v xml:space="preserve"> </v>
      </c>
      <c r="D51" s="349" t="str">
        <f>IF(OR(AUG!B56&lt;=0),"",AUG!AN56)</f>
        <v xml:space="preserve"> </v>
      </c>
      <c r="E51" s="350" t="str">
        <f>IF(OR(AUG!B56&lt;=0),"",AUG!AP56)</f>
        <v xml:space="preserve"> </v>
      </c>
      <c r="F51" s="351">
        <f t="shared" si="4"/>
        <v>0</v>
      </c>
      <c r="G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H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I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J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K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L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M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N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O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P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Q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R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S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T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U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V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W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X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Y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Z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A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B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C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D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E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F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G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H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I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J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K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L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M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N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O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P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Q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R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S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T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U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V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W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X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Y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AZ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A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B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C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D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E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F51" s="352">
        <f>SUMIF(AUG!$E$6:$AI$6,Therapieübersicht!$G$7:$BF$7,AUG!$E56:$AI56)+
SUMIF(SEP!$E$6:$AG$6,Therapieübersicht!$G$7:$BF$7,SEP!$E56:$AI56)+
SUMIF(OKT!$E$6:$AI$6,Therapieübersicht!$G$7:$BF$7,OKT!$E56:$AI56)+
SUMIF(NOV!$E$6:$AI$6,Therapieübersicht!$G$7:$BF$7,NOV!$E56:$AI56)+
SUMIF(DEZ!$E$6:$AI$6,Therapieübersicht!$G$7:$BF$7,DEZ!$E56:$AI56)+
SUMIF(JAN!$E$6:$AI$6,Therapieübersicht!$G$7:$BF$7,JAN!$E56:$AI56)+
SUMIF(FEB!$E$6:$AI$6,Therapieübersicht!$G$7:$BF$7,FEB!$E56:$AI56)+
SUMIF(MAR!$E$6:$AI$6,Therapieübersicht!$G$7:$BF$7,MAR!$E56:$AI56)+
SUMIF(APR!$E$6:$AI$6,Therapieübersicht!$G$7:$BF$7,APR!$E56:$AI56)+
SUMIF(MAI!$E$6:$AI$6,Therapieübersicht!$G$7:$BF$7,MAI!$E56:$AI56)+
SUMIF(JUN!$E$6:$AI$6,Therapieübersicht!$G$7:$BF$7,JUN!$E56:$AI56)+
SUMIF(JUL!$E$6:$AI$6,Therapieübersicht!$G$7:$BF$7,JUL!$E56:$AI56)</f>
        <v>0</v>
      </c>
      <c r="BG51" s="697" t="str">
        <f>IF(AUG!B56=" "," ",AUG!AO56)</f>
        <v xml:space="preserve"> </v>
      </c>
      <c r="BH51" s="697" t="str">
        <f>IF(OR(Kinder!C50&lt;=0),"",Kinder!L50)</f>
        <v/>
      </c>
      <c r="BI51" s="697" t="str">
        <f>IF(AUG!D56=" "," ",AUG!AR56)</f>
        <v xml:space="preserve"> </v>
      </c>
      <c r="BJ51" s="697">
        <f t="shared" si="5"/>
        <v>0</v>
      </c>
      <c r="BK51" s="698">
        <f t="shared" si="6"/>
        <v>0</v>
      </c>
    </row>
    <row r="52" spans="1:63" ht="13.5" thickBot="1">
      <c r="A52" s="346" t="str">
        <f t="shared" si="3"/>
        <v xml:space="preserve"> </v>
      </c>
      <c r="B52" s="353" t="str">
        <f t="shared" si="7"/>
        <v xml:space="preserve"> </v>
      </c>
      <c r="C52" s="348" t="str">
        <f>IF(OR(AUG!B57&lt;=0),"",AUG!B57)</f>
        <v xml:space="preserve"> </v>
      </c>
      <c r="D52" s="349" t="str">
        <f>IF(OR(AUG!B57&lt;=0),"",AUG!AN57)</f>
        <v xml:space="preserve"> </v>
      </c>
      <c r="E52" s="350" t="str">
        <f>IF(OR(AUG!B57&lt;=0),"",AUG!AP57)</f>
        <v xml:space="preserve"> </v>
      </c>
      <c r="F52" s="351">
        <f t="shared" si="4"/>
        <v>0</v>
      </c>
      <c r="G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H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I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J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K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L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M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N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O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P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Q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R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S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T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U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V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W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X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Y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Z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A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B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C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D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E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F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G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H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I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J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K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L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M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N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O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P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Q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R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S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T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U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V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W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X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Y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AZ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A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B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C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D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E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F52" s="352">
        <f>SUMIF(AUG!$E$6:$AI$6,Therapieübersicht!$G$7:$BF$7,AUG!$E57:$AI57)+
SUMIF(SEP!$E$6:$AG$6,Therapieübersicht!$G$7:$BF$7,SEP!$E57:$AI57)+
SUMIF(OKT!$E$6:$AI$6,Therapieübersicht!$G$7:$BF$7,OKT!$E57:$AI57)+
SUMIF(NOV!$E$6:$AI$6,Therapieübersicht!$G$7:$BF$7,NOV!$E57:$AI57)+
SUMIF(DEZ!$E$6:$AI$6,Therapieübersicht!$G$7:$BF$7,DEZ!$E57:$AI57)+
SUMIF(JAN!$E$6:$AI$6,Therapieübersicht!$G$7:$BF$7,JAN!$E57:$AI57)+
SUMIF(FEB!$E$6:$AI$6,Therapieübersicht!$G$7:$BF$7,FEB!$E57:$AI57)+
SUMIF(MAR!$E$6:$AI$6,Therapieübersicht!$G$7:$BF$7,MAR!$E57:$AI57)+
SUMIF(APR!$E$6:$AI$6,Therapieübersicht!$G$7:$BF$7,APR!$E57:$AI57)+
SUMIF(MAI!$E$6:$AI$6,Therapieübersicht!$G$7:$BF$7,MAI!$E57:$AI57)+
SUMIF(JUN!$E$6:$AI$6,Therapieübersicht!$G$7:$BF$7,JUN!$E57:$AI57)+
SUMIF(JUL!$E$6:$AI$6,Therapieübersicht!$G$7:$BF$7,JUL!$E57:$AI57)</f>
        <v>0</v>
      </c>
      <c r="BG52" s="697" t="str">
        <f>IF(AUG!B57=" "," ",AUG!AO57)</f>
        <v xml:space="preserve"> </v>
      </c>
      <c r="BH52" s="697" t="str">
        <f>IF(OR(Kinder!C51&lt;=0),"",Kinder!L51)</f>
        <v/>
      </c>
      <c r="BI52" s="697" t="str">
        <f>IF(AUG!D57=" "," ",AUG!AR57)</f>
        <v xml:space="preserve"> </v>
      </c>
      <c r="BJ52" s="697">
        <f t="shared" si="5"/>
        <v>0</v>
      </c>
      <c r="BK52" s="698">
        <f t="shared" si="6"/>
        <v>0</v>
      </c>
    </row>
    <row r="53" spans="1:63" ht="13.5" thickBot="1">
      <c r="A53" s="346" t="str">
        <f t="shared" si="3"/>
        <v xml:space="preserve"> </v>
      </c>
      <c r="B53" s="353" t="str">
        <f t="shared" si="7"/>
        <v xml:space="preserve"> </v>
      </c>
      <c r="C53" s="348" t="str">
        <f>IF(OR(AUG!B58&lt;=0),"",AUG!B58)</f>
        <v xml:space="preserve"> </v>
      </c>
      <c r="D53" s="349" t="str">
        <f>IF(OR(AUG!B58&lt;=0),"",AUG!AN58)</f>
        <v xml:space="preserve"> </v>
      </c>
      <c r="E53" s="350" t="str">
        <f>IF(OR(AUG!B58&lt;=0),"",AUG!AP58)</f>
        <v xml:space="preserve"> </v>
      </c>
      <c r="F53" s="351">
        <f t="shared" si="4"/>
        <v>0</v>
      </c>
      <c r="G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H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I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J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K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L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M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N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O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P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Q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R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S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T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U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V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W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X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Y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Z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A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B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C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D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E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F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G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H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I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J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K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L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M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N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O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P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Q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R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S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T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U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V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W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X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Y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AZ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A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B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C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D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E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F53" s="352">
        <f>SUMIF(AUG!$E$6:$AI$6,Therapieübersicht!$G$7:$BF$7,AUG!$E58:$AI58)+
SUMIF(SEP!$E$6:$AG$6,Therapieübersicht!$G$7:$BF$7,SEP!$E58:$AI58)+
SUMIF(OKT!$E$6:$AI$6,Therapieübersicht!$G$7:$BF$7,OKT!$E58:$AI58)+
SUMIF(NOV!$E$6:$AI$6,Therapieübersicht!$G$7:$BF$7,NOV!$E58:$AI58)+
SUMIF(DEZ!$E$6:$AI$6,Therapieübersicht!$G$7:$BF$7,DEZ!$E58:$AI58)+
SUMIF(JAN!$E$6:$AI$6,Therapieübersicht!$G$7:$BF$7,JAN!$E58:$AI58)+
SUMIF(FEB!$E$6:$AI$6,Therapieübersicht!$G$7:$BF$7,FEB!$E58:$AI58)+
SUMIF(MAR!$E$6:$AI$6,Therapieübersicht!$G$7:$BF$7,MAR!$E58:$AI58)+
SUMIF(APR!$E$6:$AI$6,Therapieübersicht!$G$7:$BF$7,APR!$E58:$AI58)+
SUMIF(MAI!$E$6:$AI$6,Therapieübersicht!$G$7:$BF$7,MAI!$E58:$AI58)+
SUMIF(JUN!$E$6:$AI$6,Therapieübersicht!$G$7:$BF$7,JUN!$E58:$AI58)+
SUMIF(JUL!$E$6:$AI$6,Therapieübersicht!$G$7:$BF$7,JUL!$E58:$AI58)</f>
        <v>0</v>
      </c>
      <c r="BG53" s="697" t="str">
        <f>IF(AUG!B58=" "," ",AUG!AO58)</f>
        <v xml:space="preserve"> </v>
      </c>
      <c r="BH53" s="697" t="str">
        <f>IF(OR(Kinder!C52&lt;=0),"",Kinder!L52)</f>
        <v/>
      </c>
      <c r="BI53" s="697" t="str">
        <f>IF(AUG!D58=" "," ",AUG!AR58)</f>
        <v xml:space="preserve"> </v>
      </c>
      <c r="BJ53" s="697">
        <f t="shared" si="5"/>
        <v>0</v>
      </c>
      <c r="BK53" s="698">
        <f t="shared" si="6"/>
        <v>0</v>
      </c>
    </row>
    <row r="54" spans="1:63" ht="13.5" thickBot="1">
      <c r="A54" s="346" t="str">
        <f t="shared" si="3"/>
        <v xml:space="preserve"> </v>
      </c>
      <c r="B54" s="353" t="str">
        <f t="shared" si="7"/>
        <v xml:space="preserve"> </v>
      </c>
      <c r="C54" s="348" t="str">
        <f>IF(OR(AUG!B59&lt;=0),"",AUG!B59)</f>
        <v xml:space="preserve"> </v>
      </c>
      <c r="D54" s="349" t="str">
        <f>IF(OR(AUG!B59&lt;=0),"",AUG!AN59)</f>
        <v xml:space="preserve"> </v>
      </c>
      <c r="E54" s="350" t="str">
        <f>IF(OR(AUG!B59&lt;=0),"",AUG!AP59)</f>
        <v xml:space="preserve"> </v>
      </c>
      <c r="F54" s="351">
        <f t="shared" si="4"/>
        <v>0</v>
      </c>
      <c r="G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H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I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J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K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L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M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N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O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P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Q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R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S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T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U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V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W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X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Y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Z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A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B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C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D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E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F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G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H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I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J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K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L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M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N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O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P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Q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R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S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T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U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V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W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X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Y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AZ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A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B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C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D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E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F54" s="352">
        <f>SUMIF(AUG!$E$6:$AI$6,Therapieübersicht!$G$7:$BF$7,AUG!$E59:$AI59)+
SUMIF(SEP!$E$6:$AG$6,Therapieübersicht!$G$7:$BF$7,SEP!$E59:$AI59)+
SUMIF(OKT!$E$6:$AI$6,Therapieübersicht!$G$7:$BF$7,OKT!$E59:$AI59)+
SUMIF(NOV!$E$6:$AI$6,Therapieübersicht!$G$7:$BF$7,NOV!$E59:$AI59)+
SUMIF(DEZ!$E$6:$AI$6,Therapieübersicht!$G$7:$BF$7,DEZ!$E59:$AI59)+
SUMIF(JAN!$E$6:$AI$6,Therapieübersicht!$G$7:$BF$7,JAN!$E59:$AI59)+
SUMIF(FEB!$E$6:$AI$6,Therapieübersicht!$G$7:$BF$7,FEB!$E59:$AI59)+
SUMIF(MAR!$E$6:$AI$6,Therapieübersicht!$G$7:$BF$7,MAR!$E59:$AI59)+
SUMIF(APR!$E$6:$AI$6,Therapieübersicht!$G$7:$BF$7,APR!$E59:$AI59)+
SUMIF(MAI!$E$6:$AI$6,Therapieübersicht!$G$7:$BF$7,MAI!$E59:$AI59)+
SUMIF(JUN!$E$6:$AI$6,Therapieübersicht!$G$7:$BF$7,JUN!$E59:$AI59)+
SUMIF(JUL!$E$6:$AI$6,Therapieübersicht!$G$7:$BF$7,JUL!$E59:$AI59)</f>
        <v>0</v>
      </c>
      <c r="BG54" s="697" t="str">
        <f>IF(AUG!B59=" "," ",AUG!AO59)</f>
        <v xml:space="preserve"> </v>
      </c>
      <c r="BH54" s="697" t="str">
        <f>IF(OR(Kinder!C53&lt;=0),"",Kinder!L53)</f>
        <v/>
      </c>
      <c r="BI54" s="697" t="str">
        <f>IF(AUG!D59=" "," ",AUG!AR59)</f>
        <v xml:space="preserve"> </v>
      </c>
      <c r="BJ54" s="697">
        <f t="shared" si="5"/>
        <v>0</v>
      </c>
      <c r="BK54" s="698">
        <f t="shared" si="6"/>
        <v>0</v>
      </c>
    </row>
    <row r="55" spans="1:63" ht="13.5" thickBot="1">
      <c r="A55" s="346" t="str">
        <f t="shared" si="3"/>
        <v xml:space="preserve"> </v>
      </c>
      <c r="B55" s="353" t="str">
        <f t="shared" si="7"/>
        <v xml:space="preserve"> </v>
      </c>
      <c r="C55" s="348" t="str">
        <f>IF(OR(AUG!B60&lt;=0),"",AUG!B60)</f>
        <v xml:space="preserve"> </v>
      </c>
      <c r="D55" s="349" t="str">
        <f>IF(OR(AUG!B60&lt;=0),"",AUG!AN60)</f>
        <v xml:space="preserve"> </v>
      </c>
      <c r="E55" s="350" t="str">
        <f>IF(OR(AUG!B60&lt;=0),"",AUG!AP60)</f>
        <v xml:space="preserve"> </v>
      </c>
      <c r="F55" s="351">
        <f t="shared" si="4"/>
        <v>0</v>
      </c>
      <c r="G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H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I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J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K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L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M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N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O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P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Q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R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S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T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U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V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W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X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Y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Z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A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B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C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D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E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F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G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H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I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J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K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L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M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N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O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P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Q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R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S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T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U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V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W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X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Y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AZ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A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B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C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D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E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F55" s="352">
        <f>SUMIF(AUG!$E$6:$AI$6,Therapieübersicht!$G$7:$BF$7,AUG!$E60:$AI60)+
SUMIF(SEP!$E$6:$AG$6,Therapieübersicht!$G$7:$BF$7,SEP!$E60:$AI60)+
SUMIF(OKT!$E$6:$AI$6,Therapieübersicht!$G$7:$BF$7,OKT!$E60:$AI60)+
SUMIF(NOV!$E$6:$AI$6,Therapieübersicht!$G$7:$BF$7,NOV!$E60:$AI60)+
SUMIF(DEZ!$E$6:$AI$6,Therapieübersicht!$G$7:$BF$7,DEZ!$E60:$AI60)+
SUMIF(JAN!$E$6:$AI$6,Therapieübersicht!$G$7:$BF$7,JAN!$E60:$AI60)+
SUMIF(FEB!$E$6:$AI$6,Therapieübersicht!$G$7:$BF$7,FEB!$E60:$AI60)+
SUMIF(MAR!$E$6:$AI$6,Therapieübersicht!$G$7:$BF$7,MAR!$E60:$AI60)+
SUMIF(APR!$E$6:$AI$6,Therapieübersicht!$G$7:$BF$7,APR!$E60:$AI60)+
SUMIF(MAI!$E$6:$AI$6,Therapieübersicht!$G$7:$BF$7,MAI!$E60:$AI60)+
SUMIF(JUN!$E$6:$AI$6,Therapieübersicht!$G$7:$BF$7,JUN!$E60:$AI60)+
SUMIF(JUL!$E$6:$AI$6,Therapieübersicht!$G$7:$BF$7,JUL!$E60:$AI60)</f>
        <v>0</v>
      </c>
      <c r="BG55" s="697" t="str">
        <f>IF(AUG!B60=" "," ",AUG!AO60)</f>
        <v xml:space="preserve"> </v>
      </c>
      <c r="BH55" s="697" t="str">
        <f>IF(OR(Kinder!C54&lt;=0),"",Kinder!L54)</f>
        <v/>
      </c>
      <c r="BI55" s="697" t="str">
        <f>IF(AUG!D60=" "," ",AUG!AR60)</f>
        <v xml:space="preserve"> </v>
      </c>
      <c r="BJ55" s="697">
        <f t="shared" si="5"/>
        <v>0</v>
      </c>
      <c r="BK55" s="698">
        <f t="shared" si="6"/>
        <v>0</v>
      </c>
    </row>
    <row r="56" spans="1:63" ht="13.5" thickBot="1">
      <c r="A56" s="346" t="str">
        <f t="shared" si="3"/>
        <v xml:space="preserve"> </v>
      </c>
      <c r="B56" s="353" t="str">
        <f t="shared" si="7"/>
        <v xml:space="preserve"> </v>
      </c>
      <c r="C56" s="348" t="str">
        <f>IF(OR(AUG!B61&lt;=0),"",AUG!B61)</f>
        <v xml:space="preserve"> </v>
      </c>
      <c r="D56" s="349" t="str">
        <f>IF(OR(AUG!B61&lt;=0),"",AUG!AN61)</f>
        <v xml:space="preserve"> </v>
      </c>
      <c r="E56" s="350" t="str">
        <f>IF(OR(AUG!B61&lt;=0),"",AUG!AP61)</f>
        <v xml:space="preserve"> </v>
      </c>
      <c r="F56" s="351">
        <f t="shared" si="4"/>
        <v>0</v>
      </c>
      <c r="G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H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I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J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K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L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M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N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O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P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Q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R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S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T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U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V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W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X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Y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Z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A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B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C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D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E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F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G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H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I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J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K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L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M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N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O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P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Q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R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S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T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U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V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W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X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Y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AZ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A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B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C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D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E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F56" s="352">
        <f>SUMIF(AUG!$E$6:$AI$6,Therapieübersicht!$G$7:$BF$7,AUG!$E61:$AI61)+
SUMIF(SEP!$E$6:$AG$6,Therapieübersicht!$G$7:$BF$7,SEP!$E61:$AI61)+
SUMIF(OKT!$E$6:$AI$6,Therapieübersicht!$G$7:$BF$7,OKT!$E61:$AI61)+
SUMIF(NOV!$E$6:$AI$6,Therapieübersicht!$G$7:$BF$7,NOV!$E61:$AI61)+
SUMIF(DEZ!$E$6:$AI$6,Therapieübersicht!$G$7:$BF$7,DEZ!$E61:$AI61)+
SUMIF(JAN!$E$6:$AI$6,Therapieübersicht!$G$7:$BF$7,JAN!$E61:$AI61)+
SUMIF(FEB!$E$6:$AI$6,Therapieübersicht!$G$7:$BF$7,FEB!$E61:$AI61)+
SUMIF(MAR!$E$6:$AI$6,Therapieübersicht!$G$7:$BF$7,MAR!$E61:$AI61)+
SUMIF(APR!$E$6:$AI$6,Therapieübersicht!$G$7:$BF$7,APR!$E61:$AI61)+
SUMIF(MAI!$E$6:$AI$6,Therapieübersicht!$G$7:$BF$7,MAI!$E61:$AI61)+
SUMIF(JUN!$E$6:$AI$6,Therapieübersicht!$G$7:$BF$7,JUN!$E61:$AI61)+
SUMIF(JUL!$E$6:$AI$6,Therapieübersicht!$G$7:$BF$7,JUL!$E61:$AI61)</f>
        <v>0</v>
      </c>
      <c r="BG56" s="697" t="str">
        <f>IF(AUG!B61=" "," ",AUG!AO61)</f>
        <v xml:space="preserve"> </v>
      </c>
      <c r="BH56" s="697" t="str">
        <f>IF(OR(Kinder!C55&lt;=0),"",Kinder!L55)</f>
        <v/>
      </c>
      <c r="BI56" s="697" t="str">
        <f>IF(AUG!D61=" "," ",AUG!AR61)</f>
        <v xml:space="preserve"> </v>
      </c>
      <c r="BJ56" s="697">
        <f t="shared" si="5"/>
        <v>0</v>
      </c>
      <c r="BK56" s="698">
        <f t="shared" si="6"/>
        <v>0</v>
      </c>
    </row>
    <row r="57" spans="1:63" ht="13.5" thickBot="1">
      <c r="A57" s="346" t="str">
        <f t="shared" si="3"/>
        <v xml:space="preserve"> </v>
      </c>
      <c r="B57" s="353" t="str">
        <f t="shared" si="7"/>
        <v xml:space="preserve"> </v>
      </c>
      <c r="C57" s="348" t="str">
        <f>IF(OR(AUG!B62&lt;=0),"",AUG!B62)</f>
        <v xml:space="preserve"> </v>
      </c>
      <c r="D57" s="349" t="str">
        <f>IF(OR(AUG!B62&lt;=0),"",AUG!AN62)</f>
        <v xml:space="preserve"> </v>
      </c>
      <c r="E57" s="350" t="str">
        <f>IF(OR(AUG!B62&lt;=0),"",AUG!AP62)</f>
        <v xml:space="preserve"> </v>
      </c>
      <c r="F57" s="351">
        <f t="shared" si="4"/>
        <v>0</v>
      </c>
      <c r="G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H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I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J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K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L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M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N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O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P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Q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R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S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T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U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V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W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X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Y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Z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A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B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C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D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E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F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G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H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I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J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K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L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M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N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O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P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Q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R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S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T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U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V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W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X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Y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AZ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A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B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C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D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E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F57" s="352">
        <f>SUMIF(AUG!$E$6:$AI$6,Therapieübersicht!$G$7:$BF$7,AUG!$E62:$AI62)+
SUMIF(SEP!$E$6:$AG$6,Therapieübersicht!$G$7:$BF$7,SEP!$E62:$AI62)+
SUMIF(OKT!$E$6:$AI$6,Therapieübersicht!$G$7:$BF$7,OKT!$E62:$AI62)+
SUMIF(NOV!$E$6:$AI$6,Therapieübersicht!$G$7:$BF$7,NOV!$E62:$AI62)+
SUMIF(DEZ!$E$6:$AI$6,Therapieübersicht!$G$7:$BF$7,DEZ!$E62:$AI62)+
SUMIF(JAN!$E$6:$AI$6,Therapieübersicht!$G$7:$BF$7,JAN!$E62:$AI62)+
SUMIF(FEB!$E$6:$AI$6,Therapieübersicht!$G$7:$BF$7,FEB!$E62:$AI62)+
SUMIF(MAR!$E$6:$AI$6,Therapieübersicht!$G$7:$BF$7,MAR!$E62:$AI62)+
SUMIF(APR!$E$6:$AI$6,Therapieübersicht!$G$7:$BF$7,APR!$E62:$AI62)+
SUMIF(MAI!$E$6:$AI$6,Therapieübersicht!$G$7:$BF$7,MAI!$E62:$AI62)+
SUMIF(JUN!$E$6:$AI$6,Therapieübersicht!$G$7:$BF$7,JUN!$E62:$AI62)+
SUMIF(JUL!$E$6:$AI$6,Therapieübersicht!$G$7:$BF$7,JUL!$E62:$AI62)</f>
        <v>0</v>
      </c>
      <c r="BG57" s="697" t="str">
        <f>IF(AUG!B62=" "," ",AUG!AO62)</f>
        <v xml:space="preserve"> </v>
      </c>
      <c r="BH57" s="697" t="str">
        <f>IF(OR(Kinder!C56&lt;=0),"",Kinder!L56)</f>
        <v/>
      </c>
      <c r="BI57" s="697" t="str">
        <f>IF(AUG!D62=" "," ",AUG!AR62)</f>
        <v xml:space="preserve"> </v>
      </c>
      <c r="BJ57" s="697">
        <f t="shared" si="5"/>
        <v>0</v>
      </c>
      <c r="BK57" s="698">
        <f t="shared" si="6"/>
        <v>0</v>
      </c>
    </row>
    <row r="58" spans="1:63" ht="13.5" thickBot="1">
      <c r="A58" s="346" t="str">
        <f t="shared" si="3"/>
        <v xml:space="preserve"> </v>
      </c>
      <c r="B58" s="353" t="str">
        <f t="shared" si="7"/>
        <v xml:space="preserve"> </v>
      </c>
      <c r="C58" s="348" t="str">
        <f>IF(OR(AUG!B63&lt;=0),"",AUG!B63)</f>
        <v xml:space="preserve"> </v>
      </c>
      <c r="D58" s="349" t="str">
        <f>IF(OR(AUG!B63&lt;=0),"",AUG!AN63)</f>
        <v xml:space="preserve"> </v>
      </c>
      <c r="E58" s="350" t="str">
        <f>IF(OR(AUG!B63&lt;=0),"",AUG!AP63)</f>
        <v xml:space="preserve"> </v>
      </c>
      <c r="F58" s="351">
        <f t="shared" si="4"/>
        <v>0</v>
      </c>
      <c r="G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H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I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J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K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L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M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N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O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P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Q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R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S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T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U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V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W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X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Y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Z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A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B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C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D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E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F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G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H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I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J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K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L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M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N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O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P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Q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R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S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T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U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V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W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X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Y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AZ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A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B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C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D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E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F58" s="352">
        <f>SUMIF(AUG!$E$6:$AI$6,Therapieübersicht!$G$7:$BF$7,AUG!$E63:$AI63)+
SUMIF(SEP!$E$6:$AG$6,Therapieübersicht!$G$7:$BF$7,SEP!$E63:$AI63)+
SUMIF(OKT!$E$6:$AI$6,Therapieübersicht!$G$7:$BF$7,OKT!$E63:$AI63)+
SUMIF(NOV!$E$6:$AI$6,Therapieübersicht!$G$7:$BF$7,NOV!$E63:$AI63)+
SUMIF(DEZ!$E$6:$AI$6,Therapieübersicht!$G$7:$BF$7,DEZ!$E63:$AI63)+
SUMIF(JAN!$E$6:$AI$6,Therapieübersicht!$G$7:$BF$7,JAN!$E63:$AI63)+
SUMIF(FEB!$E$6:$AI$6,Therapieübersicht!$G$7:$BF$7,FEB!$E63:$AI63)+
SUMIF(MAR!$E$6:$AI$6,Therapieübersicht!$G$7:$BF$7,MAR!$E63:$AI63)+
SUMIF(APR!$E$6:$AI$6,Therapieübersicht!$G$7:$BF$7,APR!$E63:$AI63)+
SUMIF(MAI!$E$6:$AI$6,Therapieübersicht!$G$7:$BF$7,MAI!$E63:$AI63)+
SUMIF(JUN!$E$6:$AI$6,Therapieübersicht!$G$7:$BF$7,JUN!$E63:$AI63)+
SUMIF(JUL!$E$6:$AI$6,Therapieübersicht!$G$7:$BF$7,JUL!$E63:$AI63)</f>
        <v>0</v>
      </c>
      <c r="BG58" s="697" t="str">
        <f>IF(AUG!B63=" "," ",AUG!AO63)</f>
        <v xml:space="preserve"> </v>
      </c>
      <c r="BH58" s="697" t="str">
        <f>IF(OR(Kinder!C57&lt;=0),"",Kinder!L57)</f>
        <v/>
      </c>
      <c r="BI58" s="697" t="str">
        <f>IF(AUG!D63=" "," ",AUG!AR63)</f>
        <v xml:space="preserve"> </v>
      </c>
      <c r="BJ58" s="697">
        <f t="shared" si="5"/>
        <v>0</v>
      </c>
      <c r="BK58" s="698">
        <f t="shared" si="6"/>
        <v>0</v>
      </c>
    </row>
    <row r="59" spans="1:63" ht="13.5" thickBot="1">
      <c r="A59" s="346" t="str">
        <f t="shared" si="3"/>
        <v xml:space="preserve"> </v>
      </c>
      <c r="B59" s="353" t="str">
        <f t="shared" si="7"/>
        <v xml:space="preserve"> </v>
      </c>
      <c r="C59" s="348" t="str">
        <f>IF(OR(AUG!B64&lt;=0),"",AUG!B64)</f>
        <v xml:space="preserve"> </v>
      </c>
      <c r="D59" s="349" t="str">
        <f>IF(OR(AUG!B64&lt;=0),"",AUG!AN64)</f>
        <v xml:space="preserve"> </v>
      </c>
      <c r="E59" s="350" t="str">
        <f>IF(OR(AUG!B64&lt;=0),"",AUG!AP64)</f>
        <v xml:space="preserve"> </v>
      </c>
      <c r="F59" s="351">
        <f t="shared" si="4"/>
        <v>0</v>
      </c>
      <c r="G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H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I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J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K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L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M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N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O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P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Q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R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S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T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U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V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W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X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Y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Z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A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B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C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D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E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F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G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H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I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J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K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L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M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N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O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P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Q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R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S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T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U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V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W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X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Y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AZ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A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B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C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D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E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F59" s="352">
        <f>SUMIF(AUG!$E$6:$AI$6,Therapieübersicht!$G$7:$BF$7,AUG!$E64:$AI64)+
SUMIF(SEP!$E$6:$AG$6,Therapieübersicht!$G$7:$BF$7,SEP!$E64:$AI64)+
SUMIF(OKT!$E$6:$AI$6,Therapieübersicht!$G$7:$BF$7,OKT!$E64:$AI64)+
SUMIF(NOV!$E$6:$AI$6,Therapieübersicht!$G$7:$BF$7,NOV!$E64:$AI64)+
SUMIF(DEZ!$E$6:$AI$6,Therapieübersicht!$G$7:$BF$7,DEZ!$E64:$AI64)+
SUMIF(JAN!$E$6:$AI$6,Therapieübersicht!$G$7:$BF$7,JAN!$E64:$AI64)+
SUMIF(FEB!$E$6:$AI$6,Therapieübersicht!$G$7:$BF$7,FEB!$E64:$AI64)+
SUMIF(MAR!$E$6:$AI$6,Therapieübersicht!$G$7:$BF$7,MAR!$E64:$AI64)+
SUMIF(APR!$E$6:$AI$6,Therapieübersicht!$G$7:$BF$7,APR!$E64:$AI64)+
SUMIF(MAI!$E$6:$AI$6,Therapieübersicht!$G$7:$BF$7,MAI!$E64:$AI64)+
SUMIF(JUN!$E$6:$AI$6,Therapieübersicht!$G$7:$BF$7,JUN!$E64:$AI64)+
SUMIF(JUL!$E$6:$AI$6,Therapieübersicht!$G$7:$BF$7,JUL!$E64:$AI64)</f>
        <v>0</v>
      </c>
      <c r="BG59" s="697" t="str">
        <f>IF(AUG!B64=" "," ",AUG!AO64)</f>
        <v xml:space="preserve"> </v>
      </c>
      <c r="BH59" s="697" t="str">
        <f>IF(OR(Kinder!C58&lt;=0),"",Kinder!L58)</f>
        <v/>
      </c>
      <c r="BI59" s="697" t="str">
        <f>IF(AUG!D64=" "," ",AUG!AR64)</f>
        <v xml:space="preserve"> </v>
      </c>
      <c r="BJ59" s="697">
        <f t="shared" si="5"/>
        <v>0</v>
      </c>
      <c r="BK59" s="698">
        <f t="shared" si="6"/>
        <v>0</v>
      </c>
    </row>
    <row r="60" spans="1:63" ht="13.5" thickBot="1">
      <c r="A60" s="346" t="str">
        <f t="shared" si="3"/>
        <v xml:space="preserve"> </v>
      </c>
      <c r="B60" s="353" t="str">
        <f t="shared" si="7"/>
        <v xml:space="preserve"> </v>
      </c>
      <c r="C60" s="348" t="str">
        <f>IF(OR(AUG!B65&lt;=0),"",AUG!B65)</f>
        <v xml:space="preserve"> </v>
      </c>
      <c r="D60" s="349" t="str">
        <f>IF(OR(AUG!B65&lt;=0),"",AUG!AN65)</f>
        <v xml:space="preserve"> </v>
      </c>
      <c r="E60" s="350" t="str">
        <f>IF(OR(AUG!B65&lt;=0),"",AUG!AP65)</f>
        <v xml:space="preserve"> </v>
      </c>
      <c r="F60" s="351">
        <f t="shared" si="4"/>
        <v>0</v>
      </c>
      <c r="G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H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I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J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K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L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M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N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O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P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Q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R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S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T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U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V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W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X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Y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Z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A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B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C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D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E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F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G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H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I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J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K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L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M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N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O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P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Q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R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S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T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U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V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W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X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Y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AZ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A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B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C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D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E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F60" s="352">
        <f>SUMIF(AUG!$E$6:$AI$6,Therapieübersicht!$G$7:$BF$7,AUG!$E65:$AI65)+
SUMIF(SEP!$E$6:$AG$6,Therapieübersicht!$G$7:$BF$7,SEP!$E65:$AI65)+
SUMIF(OKT!$E$6:$AI$6,Therapieübersicht!$G$7:$BF$7,OKT!$E65:$AI65)+
SUMIF(NOV!$E$6:$AI$6,Therapieübersicht!$G$7:$BF$7,NOV!$E65:$AI65)+
SUMIF(DEZ!$E$6:$AI$6,Therapieübersicht!$G$7:$BF$7,DEZ!$E65:$AI65)+
SUMIF(JAN!$E$6:$AI$6,Therapieübersicht!$G$7:$BF$7,JAN!$E65:$AI65)+
SUMIF(FEB!$E$6:$AI$6,Therapieübersicht!$G$7:$BF$7,FEB!$E65:$AI65)+
SUMIF(MAR!$E$6:$AI$6,Therapieübersicht!$G$7:$BF$7,MAR!$E65:$AI65)+
SUMIF(APR!$E$6:$AI$6,Therapieübersicht!$G$7:$BF$7,APR!$E65:$AI65)+
SUMIF(MAI!$E$6:$AI$6,Therapieübersicht!$G$7:$BF$7,MAI!$E65:$AI65)+
SUMIF(JUN!$E$6:$AI$6,Therapieübersicht!$G$7:$BF$7,JUN!$E65:$AI65)+
SUMIF(JUL!$E$6:$AI$6,Therapieübersicht!$G$7:$BF$7,JUL!$E65:$AI65)</f>
        <v>0</v>
      </c>
      <c r="BG60" s="697" t="str">
        <f>IF(AUG!B65=" "," ",AUG!AO65)</f>
        <v xml:space="preserve"> </v>
      </c>
      <c r="BH60" s="697" t="str">
        <f>IF(OR(Kinder!C59&lt;=0),"",Kinder!L59)</f>
        <v/>
      </c>
      <c r="BI60" s="697" t="str">
        <f>IF(AUG!D65=" "," ",AUG!AR65)</f>
        <v xml:space="preserve"> </v>
      </c>
      <c r="BJ60" s="697">
        <f t="shared" si="5"/>
        <v>0</v>
      </c>
      <c r="BK60" s="698">
        <f t="shared" si="6"/>
        <v>0</v>
      </c>
    </row>
    <row r="61" spans="1:63" ht="13.5" thickBot="1">
      <c r="A61" s="346" t="str">
        <f t="shared" si="3"/>
        <v xml:space="preserve"> </v>
      </c>
      <c r="B61" s="353" t="str">
        <f t="shared" si="7"/>
        <v xml:space="preserve"> </v>
      </c>
      <c r="C61" s="348" t="str">
        <f>IF(OR(AUG!B66&lt;=0),"",AUG!B66)</f>
        <v xml:space="preserve"> </v>
      </c>
      <c r="D61" s="349" t="str">
        <f>IF(OR(AUG!B66&lt;=0),"",AUG!AN66)</f>
        <v xml:space="preserve"> </v>
      </c>
      <c r="E61" s="350" t="str">
        <f>IF(OR(AUG!B66&lt;=0),"",AUG!AP66)</f>
        <v xml:space="preserve"> </v>
      </c>
      <c r="F61" s="351">
        <f t="shared" si="4"/>
        <v>0</v>
      </c>
      <c r="G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H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I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J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K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L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M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N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O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P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Q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R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S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T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U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V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W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X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Y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Z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A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B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C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D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E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F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G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H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I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J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K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L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M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N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O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P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Q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R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S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T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U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V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W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X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Y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AZ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A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B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C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D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E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F61" s="352">
        <f>SUMIF(AUG!$E$6:$AI$6,Therapieübersicht!$G$7:$BF$7,AUG!$E66:$AI66)+
SUMIF(SEP!$E$6:$AG$6,Therapieübersicht!$G$7:$BF$7,SEP!$E66:$AI66)+
SUMIF(OKT!$E$6:$AI$6,Therapieübersicht!$G$7:$BF$7,OKT!$E66:$AI66)+
SUMIF(NOV!$E$6:$AI$6,Therapieübersicht!$G$7:$BF$7,NOV!$E66:$AI66)+
SUMIF(DEZ!$E$6:$AI$6,Therapieübersicht!$G$7:$BF$7,DEZ!$E66:$AI66)+
SUMIF(JAN!$E$6:$AI$6,Therapieübersicht!$G$7:$BF$7,JAN!$E66:$AI66)+
SUMIF(FEB!$E$6:$AI$6,Therapieübersicht!$G$7:$BF$7,FEB!$E66:$AI66)+
SUMIF(MAR!$E$6:$AI$6,Therapieübersicht!$G$7:$BF$7,MAR!$E66:$AI66)+
SUMIF(APR!$E$6:$AI$6,Therapieübersicht!$G$7:$BF$7,APR!$E66:$AI66)+
SUMIF(MAI!$E$6:$AI$6,Therapieübersicht!$G$7:$BF$7,MAI!$E66:$AI66)+
SUMIF(JUN!$E$6:$AI$6,Therapieübersicht!$G$7:$BF$7,JUN!$E66:$AI66)+
SUMIF(JUL!$E$6:$AI$6,Therapieübersicht!$G$7:$BF$7,JUL!$E66:$AI66)</f>
        <v>0</v>
      </c>
      <c r="BG61" s="697" t="str">
        <f>IF(AUG!B66=" "," ",AUG!AO66)</f>
        <v xml:space="preserve"> </v>
      </c>
      <c r="BH61" s="697" t="str">
        <f>IF(OR(Kinder!C60&lt;=0),"",Kinder!L60)</f>
        <v/>
      </c>
      <c r="BI61" s="697" t="str">
        <f>IF(AUG!D66=" "," ",AUG!AR66)</f>
        <v xml:space="preserve"> </v>
      </c>
      <c r="BJ61" s="697">
        <f t="shared" si="5"/>
        <v>0</v>
      </c>
      <c r="BK61" s="698">
        <f t="shared" si="6"/>
        <v>0</v>
      </c>
    </row>
    <row r="62" spans="1:63" ht="13.5" thickBot="1">
      <c r="A62" s="346" t="str">
        <f t="shared" si="3"/>
        <v xml:space="preserve"> </v>
      </c>
      <c r="B62" s="353" t="str">
        <f t="shared" si="7"/>
        <v xml:space="preserve"> </v>
      </c>
      <c r="C62" s="348" t="str">
        <f>IF(OR(AUG!B67&lt;=0),"",AUG!B67)</f>
        <v xml:space="preserve"> </v>
      </c>
      <c r="D62" s="349" t="str">
        <f>IF(OR(AUG!B67&lt;=0),"",AUG!AN67)</f>
        <v xml:space="preserve"> </v>
      </c>
      <c r="E62" s="350" t="str">
        <f>IF(OR(AUG!B67&lt;=0),"",AUG!AP67)</f>
        <v xml:space="preserve"> </v>
      </c>
      <c r="F62" s="351">
        <f t="shared" si="4"/>
        <v>0</v>
      </c>
      <c r="G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H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I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J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K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L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M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N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O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P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Q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R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S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T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U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V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W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X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Y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Z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A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B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C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D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E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F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G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H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I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J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K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L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M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N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O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P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Q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R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S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T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U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V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W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X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Y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AZ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A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B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C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D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E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F62" s="352">
        <f>SUMIF(AUG!$E$6:$AI$6,Therapieübersicht!$G$7:$BF$7,AUG!$E67:$AI67)+
SUMIF(SEP!$E$6:$AG$6,Therapieübersicht!$G$7:$BF$7,SEP!$E67:$AI67)+
SUMIF(OKT!$E$6:$AI$6,Therapieübersicht!$G$7:$BF$7,OKT!$E67:$AI67)+
SUMIF(NOV!$E$6:$AI$6,Therapieübersicht!$G$7:$BF$7,NOV!$E67:$AI67)+
SUMIF(DEZ!$E$6:$AI$6,Therapieübersicht!$G$7:$BF$7,DEZ!$E67:$AI67)+
SUMIF(JAN!$E$6:$AI$6,Therapieübersicht!$G$7:$BF$7,JAN!$E67:$AI67)+
SUMIF(FEB!$E$6:$AI$6,Therapieübersicht!$G$7:$BF$7,FEB!$E67:$AI67)+
SUMIF(MAR!$E$6:$AI$6,Therapieübersicht!$G$7:$BF$7,MAR!$E67:$AI67)+
SUMIF(APR!$E$6:$AI$6,Therapieübersicht!$G$7:$BF$7,APR!$E67:$AI67)+
SUMIF(MAI!$E$6:$AI$6,Therapieübersicht!$G$7:$BF$7,MAI!$E67:$AI67)+
SUMIF(JUN!$E$6:$AI$6,Therapieübersicht!$G$7:$BF$7,JUN!$E67:$AI67)+
SUMIF(JUL!$E$6:$AI$6,Therapieübersicht!$G$7:$BF$7,JUL!$E67:$AI67)</f>
        <v>0</v>
      </c>
      <c r="BG62" s="697" t="str">
        <f>IF(AUG!B67=" "," ",AUG!AO67)</f>
        <v xml:space="preserve"> </v>
      </c>
      <c r="BH62" s="697" t="str">
        <f>IF(OR(Kinder!C61&lt;=0),"",Kinder!L61)</f>
        <v/>
      </c>
      <c r="BI62" s="697" t="str">
        <f>IF(AUG!D67=" "," ",AUG!AR67)</f>
        <v xml:space="preserve"> </v>
      </c>
      <c r="BJ62" s="697">
        <f t="shared" si="5"/>
        <v>0</v>
      </c>
      <c r="BK62" s="698">
        <f t="shared" si="6"/>
        <v>0</v>
      </c>
    </row>
    <row r="63" spans="1:63" ht="13.5" thickBot="1">
      <c r="A63" s="346" t="str">
        <f t="shared" si="3"/>
        <v xml:space="preserve"> </v>
      </c>
      <c r="B63" s="353" t="str">
        <f t="shared" si="7"/>
        <v xml:space="preserve"> </v>
      </c>
      <c r="C63" s="348" t="str">
        <f>IF(OR(AUG!B68&lt;=0),"",AUG!B68)</f>
        <v xml:space="preserve"> </v>
      </c>
      <c r="D63" s="349" t="str">
        <f>IF(OR(AUG!B68&lt;=0),"",AUG!AN68)</f>
        <v xml:space="preserve"> </v>
      </c>
      <c r="E63" s="350" t="str">
        <f>IF(OR(AUG!B68&lt;=0),"",AUG!AP68)</f>
        <v xml:space="preserve"> </v>
      </c>
      <c r="F63" s="351">
        <f t="shared" si="4"/>
        <v>0</v>
      </c>
      <c r="G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H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I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J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K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L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M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N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O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P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Q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R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S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T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U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V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W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X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Y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Z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A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B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C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D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E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F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G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H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I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J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K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L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M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N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O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P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Q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R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S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T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U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V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W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X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Y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AZ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A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B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C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D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E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F63" s="352">
        <f>SUMIF(AUG!$E$6:$AI$6,Therapieübersicht!$G$7:$BF$7,AUG!$E68:$AI68)+
SUMIF(SEP!$E$6:$AG$6,Therapieübersicht!$G$7:$BF$7,SEP!$E68:$AI68)+
SUMIF(OKT!$E$6:$AI$6,Therapieübersicht!$G$7:$BF$7,OKT!$E68:$AI68)+
SUMIF(NOV!$E$6:$AI$6,Therapieübersicht!$G$7:$BF$7,NOV!$E68:$AI68)+
SUMIF(DEZ!$E$6:$AI$6,Therapieübersicht!$G$7:$BF$7,DEZ!$E68:$AI68)+
SUMIF(JAN!$E$6:$AI$6,Therapieübersicht!$G$7:$BF$7,JAN!$E68:$AI68)+
SUMIF(FEB!$E$6:$AI$6,Therapieübersicht!$G$7:$BF$7,FEB!$E68:$AI68)+
SUMIF(MAR!$E$6:$AI$6,Therapieübersicht!$G$7:$BF$7,MAR!$E68:$AI68)+
SUMIF(APR!$E$6:$AI$6,Therapieübersicht!$G$7:$BF$7,APR!$E68:$AI68)+
SUMIF(MAI!$E$6:$AI$6,Therapieübersicht!$G$7:$BF$7,MAI!$E68:$AI68)+
SUMIF(JUN!$E$6:$AI$6,Therapieübersicht!$G$7:$BF$7,JUN!$E68:$AI68)+
SUMIF(JUL!$E$6:$AI$6,Therapieübersicht!$G$7:$BF$7,JUL!$E68:$AI68)</f>
        <v>0</v>
      </c>
      <c r="BG63" s="697" t="str">
        <f>IF(AUG!B68=" "," ",AUG!AO68)</f>
        <v xml:space="preserve"> </v>
      </c>
      <c r="BH63" s="697" t="str">
        <f>IF(OR(Kinder!C62&lt;=0),"",Kinder!L62)</f>
        <v/>
      </c>
      <c r="BI63" s="697" t="str">
        <f>IF(AUG!D68=" "," ",AUG!AR68)</f>
        <v xml:space="preserve"> </v>
      </c>
      <c r="BJ63" s="697">
        <f t="shared" si="5"/>
        <v>0</v>
      </c>
      <c r="BK63" s="698">
        <f t="shared" si="6"/>
        <v>0</v>
      </c>
    </row>
    <row r="64" spans="1:63" ht="13.5" thickBot="1">
      <c r="A64" s="346" t="str">
        <f t="shared" si="3"/>
        <v xml:space="preserve"> </v>
      </c>
      <c r="B64" s="353" t="str">
        <f t="shared" si="7"/>
        <v xml:space="preserve"> </v>
      </c>
      <c r="C64" s="348" t="str">
        <f>IF(OR(AUG!B69&lt;=0),"",AUG!B69)</f>
        <v xml:space="preserve"> </v>
      </c>
      <c r="D64" s="349" t="str">
        <f>IF(OR(AUG!B69&lt;=0),"",AUG!AN69)</f>
        <v xml:space="preserve"> </v>
      </c>
      <c r="E64" s="350" t="str">
        <f>IF(OR(AUG!B69&lt;=0),"",AUG!AP69)</f>
        <v xml:space="preserve"> </v>
      </c>
      <c r="F64" s="351">
        <f t="shared" si="4"/>
        <v>0</v>
      </c>
      <c r="G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H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I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J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K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L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M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N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O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P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Q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R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S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T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U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V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W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X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Y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Z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A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B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C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D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E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F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G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H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I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J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K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L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M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N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O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P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Q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R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S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T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U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V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W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X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Y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AZ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A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B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C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D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E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F64" s="352">
        <f>SUMIF(AUG!$E$6:$AI$6,Therapieübersicht!$G$7:$BF$7,AUG!$E69:$AI69)+
SUMIF(SEP!$E$6:$AG$6,Therapieübersicht!$G$7:$BF$7,SEP!$E69:$AI69)+
SUMIF(OKT!$E$6:$AI$6,Therapieübersicht!$G$7:$BF$7,OKT!$E69:$AI69)+
SUMIF(NOV!$E$6:$AI$6,Therapieübersicht!$G$7:$BF$7,NOV!$E69:$AI69)+
SUMIF(DEZ!$E$6:$AI$6,Therapieübersicht!$G$7:$BF$7,DEZ!$E69:$AI69)+
SUMIF(JAN!$E$6:$AI$6,Therapieübersicht!$G$7:$BF$7,JAN!$E69:$AI69)+
SUMIF(FEB!$E$6:$AI$6,Therapieübersicht!$G$7:$BF$7,FEB!$E69:$AI69)+
SUMIF(MAR!$E$6:$AI$6,Therapieübersicht!$G$7:$BF$7,MAR!$E69:$AI69)+
SUMIF(APR!$E$6:$AI$6,Therapieübersicht!$G$7:$BF$7,APR!$E69:$AI69)+
SUMIF(MAI!$E$6:$AI$6,Therapieübersicht!$G$7:$BF$7,MAI!$E69:$AI69)+
SUMIF(JUN!$E$6:$AI$6,Therapieübersicht!$G$7:$BF$7,JUN!$E69:$AI69)+
SUMIF(JUL!$E$6:$AI$6,Therapieübersicht!$G$7:$BF$7,JUL!$E69:$AI69)</f>
        <v>0</v>
      </c>
      <c r="BG64" s="697" t="str">
        <f>IF(AUG!B69=" "," ",AUG!AO69)</f>
        <v xml:space="preserve"> </v>
      </c>
      <c r="BH64" s="697" t="str">
        <f>IF(OR(Kinder!C63&lt;=0),"",Kinder!L63)</f>
        <v/>
      </c>
      <c r="BI64" s="697" t="str">
        <f>IF(AUG!D69=" "," ",AUG!AR69)</f>
        <v xml:space="preserve"> </v>
      </c>
      <c r="BJ64" s="697">
        <f t="shared" si="5"/>
        <v>0</v>
      </c>
      <c r="BK64" s="698">
        <f t="shared" si="6"/>
        <v>0</v>
      </c>
    </row>
    <row r="65" spans="1:63" ht="13.5" thickBot="1">
      <c r="A65" s="346" t="str">
        <f t="shared" si="3"/>
        <v xml:space="preserve"> </v>
      </c>
      <c r="B65" s="353" t="str">
        <f t="shared" si="7"/>
        <v xml:space="preserve"> </v>
      </c>
      <c r="C65" s="348" t="str">
        <f>IF(OR(AUG!B70&lt;=0),"",AUG!B70)</f>
        <v xml:space="preserve"> </v>
      </c>
      <c r="D65" s="349" t="str">
        <f>IF(OR(AUG!B70&lt;=0),"",AUG!AN70)</f>
        <v xml:space="preserve"> </v>
      </c>
      <c r="E65" s="350" t="str">
        <f>IF(OR(AUG!B70&lt;=0),"",AUG!AP70)</f>
        <v xml:space="preserve"> </v>
      </c>
      <c r="F65" s="351">
        <f t="shared" si="4"/>
        <v>0</v>
      </c>
      <c r="G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H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I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J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K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L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M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N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O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P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Q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R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S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T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U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V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W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X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Y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Z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A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B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C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D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E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F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G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H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I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J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K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L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M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N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O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P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Q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R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S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T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U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V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W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X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Y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AZ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A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B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C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D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E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F65" s="352">
        <f>SUMIF(AUG!$E$6:$AI$6,Therapieübersicht!$G$7:$BF$7,AUG!$E70:$AI70)+
SUMIF(SEP!$E$6:$AG$6,Therapieübersicht!$G$7:$BF$7,SEP!$E70:$AI70)+
SUMIF(OKT!$E$6:$AI$6,Therapieübersicht!$G$7:$BF$7,OKT!$E70:$AI70)+
SUMIF(NOV!$E$6:$AI$6,Therapieübersicht!$G$7:$BF$7,NOV!$E70:$AI70)+
SUMIF(DEZ!$E$6:$AI$6,Therapieübersicht!$G$7:$BF$7,DEZ!$E70:$AI70)+
SUMIF(JAN!$E$6:$AI$6,Therapieübersicht!$G$7:$BF$7,JAN!$E70:$AI70)+
SUMIF(FEB!$E$6:$AI$6,Therapieübersicht!$G$7:$BF$7,FEB!$E70:$AI70)+
SUMIF(MAR!$E$6:$AI$6,Therapieübersicht!$G$7:$BF$7,MAR!$E70:$AI70)+
SUMIF(APR!$E$6:$AI$6,Therapieübersicht!$G$7:$BF$7,APR!$E70:$AI70)+
SUMIF(MAI!$E$6:$AI$6,Therapieübersicht!$G$7:$BF$7,MAI!$E70:$AI70)+
SUMIF(JUN!$E$6:$AI$6,Therapieübersicht!$G$7:$BF$7,JUN!$E70:$AI70)+
SUMIF(JUL!$E$6:$AI$6,Therapieübersicht!$G$7:$BF$7,JUL!$E70:$AI70)</f>
        <v>0</v>
      </c>
      <c r="BG65" s="697" t="str">
        <f>IF(AUG!B70=" "," ",AUG!AO70)</f>
        <v xml:space="preserve"> </v>
      </c>
      <c r="BH65" s="697" t="str">
        <f>IF(OR(Kinder!C64&lt;=0),"",Kinder!L64)</f>
        <v/>
      </c>
      <c r="BI65" s="697" t="str">
        <f>IF(AUG!D70=" "," ",AUG!AR70)</f>
        <v xml:space="preserve"> </v>
      </c>
      <c r="BJ65" s="697">
        <f t="shared" si="5"/>
        <v>0</v>
      </c>
      <c r="BK65" s="698">
        <f t="shared" si="6"/>
        <v>0</v>
      </c>
    </row>
    <row r="66" spans="1:63" ht="13.5" thickBot="1">
      <c r="A66" s="346" t="str">
        <f t="shared" si="3"/>
        <v xml:space="preserve"> </v>
      </c>
      <c r="B66" s="353" t="str">
        <f t="shared" si="7"/>
        <v xml:space="preserve"> </v>
      </c>
      <c r="C66" s="348" t="str">
        <f>IF(OR(AUG!B71&lt;=0),"",AUG!B71)</f>
        <v xml:space="preserve"> </v>
      </c>
      <c r="D66" s="349" t="str">
        <f>IF(OR(AUG!B71&lt;=0),"",AUG!AN71)</f>
        <v xml:space="preserve"> </v>
      </c>
      <c r="E66" s="350" t="str">
        <f>IF(OR(AUG!B71&lt;=0),"",AUG!AP71)</f>
        <v xml:space="preserve"> </v>
      </c>
      <c r="F66" s="351">
        <f t="shared" si="4"/>
        <v>0</v>
      </c>
      <c r="G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H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I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J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K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L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M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N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O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P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Q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R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S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T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U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V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W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X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Y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Z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A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B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C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D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E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F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G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H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I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J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K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L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M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N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O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P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Q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R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S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T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U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V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W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X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Y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AZ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A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B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C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D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E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F66" s="352">
        <f>SUMIF(AUG!$E$6:$AI$6,Therapieübersicht!$G$7:$BF$7,AUG!$E71:$AI71)+
SUMIF(SEP!$E$6:$AG$6,Therapieübersicht!$G$7:$BF$7,SEP!$E71:$AI71)+
SUMIF(OKT!$E$6:$AI$6,Therapieübersicht!$G$7:$BF$7,OKT!$E71:$AI71)+
SUMIF(NOV!$E$6:$AI$6,Therapieübersicht!$G$7:$BF$7,NOV!$E71:$AI71)+
SUMIF(DEZ!$E$6:$AI$6,Therapieübersicht!$G$7:$BF$7,DEZ!$E71:$AI71)+
SUMIF(JAN!$E$6:$AI$6,Therapieübersicht!$G$7:$BF$7,JAN!$E71:$AI71)+
SUMIF(FEB!$E$6:$AI$6,Therapieübersicht!$G$7:$BF$7,FEB!$E71:$AI71)+
SUMIF(MAR!$E$6:$AI$6,Therapieübersicht!$G$7:$BF$7,MAR!$E71:$AI71)+
SUMIF(APR!$E$6:$AI$6,Therapieübersicht!$G$7:$BF$7,APR!$E71:$AI71)+
SUMIF(MAI!$E$6:$AI$6,Therapieübersicht!$G$7:$BF$7,MAI!$E71:$AI71)+
SUMIF(JUN!$E$6:$AI$6,Therapieübersicht!$G$7:$BF$7,JUN!$E71:$AI71)+
SUMIF(JUL!$E$6:$AI$6,Therapieübersicht!$G$7:$BF$7,JUL!$E71:$AI71)</f>
        <v>0</v>
      </c>
      <c r="BG66" s="697" t="str">
        <f>IF(AUG!B71=" "," ",AUG!AO71)</f>
        <v xml:space="preserve"> </v>
      </c>
      <c r="BH66" s="697" t="str">
        <f>IF(OR(Kinder!C65&lt;=0),"",Kinder!L65)</f>
        <v/>
      </c>
      <c r="BI66" s="697" t="str">
        <f>IF(AUG!D71=" "," ",AUG!AR71)</f>
        <v xml:space="preserve"> </v>
      </c>
      <c r="BJ66" s="697">
        <f t="shared" si="5"/>
        <v>0</v>
      </c>
      <c r="BK66" s="698">
        <f t="shared" si="6"/>
        <v>0</v>
      </c>
    </row>
    <row r="67" spans="1:63" ht="13.5" thickBot="1">
      <c r="A67" s="346" t="str">
        <f t="shared" si="3"/>
        <v xml:space="preserve"> </v>
      </c>
      <c r="B67" s="353" t="str">
        <f t="shared" si="7"/>
        <v xml:space="preserve"> </v>
      </c>
      <c r="C67" s="348" t="str">
        <f>IF(OR(AUG!B72&lt;=0),"",AUG!B72)</f>
        <v xml:space="preserve"> </v>
      </c>
      <c r="D67" s="349" t="str">
        <f>IF(OR(AUG!B72&lt;=0),"",AUG!AN72)</f>
        <v xml:space="preserve"> </v>
      </c>
      <c r="E67" s="350" t="str">
        <f>IF(OR(AUG!B72&lt;=0),"",AUG!AP72)</f>
        <v xml:space="preserve"> </v>
      </c>
      <c r="F67" s="351">
        <f t="shared" si="4"/>
        <v>0</v>
      </c>
      <c r="G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H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I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J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K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L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M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N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O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P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Q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R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S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T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U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V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W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X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Y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Z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A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B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C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D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E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F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G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H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I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J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K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L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M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N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O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P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Q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R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S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T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U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V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W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X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Y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AZ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A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B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C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D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E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F67" s="352">
        <f>SUMIF(AUG!$E$6:$AI$6,Therapieübersicht!$G$7:$BF$7,AUG!$E72:$AI72)+
SUMIF(SEP!$E$6:$AG$6,Therapieübersicht!$G$7:$BF$7,SEP!$E72:$AI72)+
SUMIF(OKT!$E$6:$AI$6,Therapieübersicht!$G$7:$BF$7,OKT!$E72:$AI72)+
SUMIF(NOV!$E$6:$AI$6,Therapieübersicht!$G$7:$BF$7,NOV!$E72:$AI72)+
SUMIF(DEZ!$E$6:$AI$6,Therapieübersicht!$G$7:$BF$7,DEZ!$E72:$AI72)+
SUMIF(JAN!$E$6:$AI$6,Therapieübersicht!$G$7:$BF$7,JAN!$E72:$AI72)+
SUMIF(FEB!$E$6:$AI$6,Therapieübersicht!$G$7:$BF$7,FEB!$E72:$AI72)+
SUMIF(MAR!$E$6:$AI$6,Therapieübersicht!$G$7:$BF$7,MAR!$E72:$AI72)+
SUMIF(APR!$E$6:$AI$6,Therapieübersicht!$G$7:$BF$7,APR!$E72:$AI72)+
SUMIF(MAI!$E$6:$AI$6,Therapieübersicht!$G$7:$BF$7,MAI!$E72:$AI72)+
SUMIF(JUN!$E$6:$AI$6,Therapieübersicht!$G$7:$BF$7,JUN!$E72:$AI72)+
SUMIF(JUL!$E$6:$AI$6,Therapieübersicht!$G$7:$BF$7,JUL!$E72:$AI72)</f>
        <v>0</v>
      </c>
      <c r="BG67" s="697" t="str">
        <f>IF(AUG!B72=" "," ",AUG!AO72)</f>
        <v xml:space="preserve"> </v>
      </c>
      <c r="BH67" s="697" t="str">
        <f>IF(OR(Kinder!C66&lt;=0),"",Kinder!L66)</f>
        <v/>
      </c>
      <c r="BI67" s="697" t="str">
        <f>IF(AUG!D72=" "," ",AUG!AR72)</f>
        <v xml:space="preserve"> </v>
      </c>
      <c r="BJ67" s="697">
        <f t="shared" si="5"/>
        <v>0</v>
      </c>
      <c r="BK67" s="698">
        <f t="shared" si="6"/>
        <v>0</v>
      </c>
    </row>
    <row r="68" spans="1:63" ht="13.5" thickBot="1">
      <c r="A68" s="346" t="str">
        <f t="shared" si="3"/>
        <v xml:space="preserve"> </v>
      </c>
      <c r="B68" s="353" t="str">
        <f t="shared" si="7"/>
        <v xml:space="preserve"> </v>
      </c>
      <c r="C68" s="348" t="str">
        <f>IF(OR(AUG!B73&lt;=0),"",AUG!B73)</f>
        <v xml:space="preserve"> </v>
      </c>
      <c r="D68" s="349" t="str">
        <f>IF(OR(AUG!B73&lt;=0),"",AUG!AN73)</f>
        <v xml:space="preserve"> </v>
      </c>
      <c r="E68" s="350" t="str">
        <f>IF(OR(AUG!B73&lt;=0),"",AUG!AP73)</f>
        <v xml:space="preserve"> </v>
      </c>
      <c r="F68" s="351">
        <f t="shared" si="4"/>
        <v>0</v>
      </c>
      <c r="G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H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I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J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K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L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M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N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O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P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Q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R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S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T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U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V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W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X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Y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Z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A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B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C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D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E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F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G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H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I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J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K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L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M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N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O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P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Q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R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S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T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U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V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W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X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Y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AZ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A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B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C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D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E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F68" s="352">
        <f>SUMIF(AUG!$E$6:$AI$6,Therapieübersicht!$G$7:$BF$7,AUG!$E73:$AI73)+
SUMIF(SEP!$E$6:$AG$6,Therapieübersicht!$G$7:$BF$7,SEP!$E73:$AI73)+
SUMIF(OKT!$E$6:$AI$6,Therapieübersicht!$G$7:$BF$7,OKT!$E73:$AI73)+
SUMIF(NOV!$E$6:$AI$6,Therapieübersicht!$G$7:$BF$7,NOV!$E73:$AI73)+
SUMIF(DEZ!$E$6:$AI$6,Therapieübersicht!$G$7:$BF$7,DEZ!$E73:$AI73)+
SUMIF(JAN!$E$6:$AI$6,Therapieübersicht!$G$7:$BF$7,JAN!$E73:$AI73)+
SUMIF(FEB!$E$6:$AI$6,Therapieübersicht!$G$7:$BF$7,FEB!$E73:$AI73)+
SUMIF(MAR!$E$6:$AI$6,Therapieübersicht!$G$7:$BF$7,MAR!$E73:$AI73)+
SUMIF(APR!$E$6:$AI$6,Therapieübersicht!$G$7:$BF$7,APR!$E73:$AI73)+
SUMIF(MAI!$E$6:$AI$6,Therapieübersicht!$G$7:$BF$7,MAI!$E73:$AI73)+
SUMIF(JUN!$E$6:$AI$6,Therapieübersicht!$G$7:$BF$7,JUN!$E73:$AI73)+
SUMIF(JUL!$E$6:$AI$6,Therapieübersicht!$G$7:$BF$7,JUL!$E73:$AI73)</f>
        <v>0</v>
      </c>
      <c r="BG68" s="697" t="str">
        <f>IF(AUG!B73=" "," ",AUG!AO73)</f>
        <v xml:space="preserve"> </v>
      </c>
      <c r="BH68" s="697" t="str">
        <f>IF(OR(Kinder!C67&lt;=0),"",Kinder!L67)</f>
        <v/>
      </c>
      <c r="BI68" s="697" t="str">
        <f>IF(AUG!D73=" "," ",AUG!AR73)</f>
        <v xml:space="preserve"> </v>
      </c>
      <c r="BJ68" s="697">
        <f t="shared" si="5"/>
        <v>0</v>
      </c>
      <c r="BK68" s="698">
        <f t="shared" si="6"/>
        <v>0</v>
      </c>
    </row>
    <row r="69" spans="1:63" ht="13.5" thickBot="1">
      <c r="A69" s="346" t="str">
        <f t="shared" si="3"/>
        <v xml:space="preserve"> </v>
      </c>
      <c r="B69" s="353" t="str">
        <f t="shared" si="7"/>
        <v xml:space="preserve"> </v>
      </c>
      <c r="C69" s="348" t="str">
        <f>IF(OR(AUG!B74&lt;=0),"",AUG!B74)</f>
        <v xml:space="preserve"> </v>
      </c>
      <c r="D69" s="349" t="str">
        <f>IF(OR(AUG!B74&lt;=0),"",AUG!AN74)</f>
        <v xml:space="preserve"> </v>
      </c>
      <c r="E69" s="350" t="str">
        <f>IF(OR(AUG!B74&lt;=0),"",AUG!AP74)</f>
        <v xml:space="preserve"> </v>
      </c>
      <c r="F69" s="351">
        <f t="shared" si="4"/>
        <v>0</v>
      </c>
      <c r="G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H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I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J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K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L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M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N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O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P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Q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R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S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T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U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V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W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X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Y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Z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A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B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C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D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E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F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G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H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I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J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K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L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M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N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O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P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Q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R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S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T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U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V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W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X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Y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AZ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A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B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C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D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E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F69" s="352">
        <f>SUMIF(AUG!$E$6:$AI$6,Therapieübersicht!$G$7:$BF$7,AUG!$E74:$AI74)+
SUMIF(SEP!$E$6:$AG$6,Therapieübersicht!$G$7:$BF$7,SEP!$E74:$AI74)+
SUMIF(OKT!$E$6:$AI$6,Therapieübersicht!$G$7:$BF$7,OKT!$E74:$AI74)+
SUMIF(NOV!$E$6:$AI$6,Therapieübersicht!$G$7:$BF$7,NOV!$E74:$AI74)+
SUMIF(DEZ!$E$6:$AI$6,Therapieübersicht!$G$7:$BF$7,DEZ!$E74:$AI74)+
SUMIF(JAN!$E$6:$AI$6,Therapieübersicht!$G$7:$BF$7,JAN!$E74:$AI74)+
SUMIF(FEB!$E$6:$AI$6,Therapieübersicht!$G$7:$BF$7,FEB!$E74:$AI74)+
SUMIF(MAR!$E$6:$AI$6,Therapieübersicht!$G$7:$BF$7,MAR!$E74:$AI74)+
SUMIF(APR!$E$6:$AI$6,Therapieübersicht!$G$7:$BF$7,APR!$E74:$AI74)+
SUMIF(MAI!$E$6:$AI$6,Therapieübersicht!$G$7:$BF$7,MAI!$E74:$AI74)+
SUMIF(JUN!$E$6:$AI$6,Therapieübersicht!$G$7:$BF$7,JUN!$E74:$AI74)+
SUMIF(JUL!$E$6:$AI$6,Therapieübersicht!$G$7:$BF$7,JUL!$E74:$AI74)</f>
        <v>0</v>
      </c>
      <c r="BG69" s="697" t="str">
        <f>IF(AUG!B74=" "," ",AUG!AO74)</f>
        <v xml:space="preserve"> </v>
      </c>
      <c r="BH69" s="697" t="str">
        <f>IF(OR(Kinder!C68&lt;=0),"",Kinder!L68)</f>
        <v/>
      </c>
      <c r="BI69" s="697" t="str">
        <f>IF(AUG!D74=" "," ",AUG!AR74)</f>
        <v xml:space="preserve"> </v>
      </c>
      <c r="BJ69" s="697">
        <f t="shared" si="5"/>
        <v>0</v>
      </c>
      <c r="BK69" s="698">
        <f t="shared" si="6"/>
        <v>0</v>
      </c>
    </row>
    <row r="70" spans="1:63" ht="13.5" thickBot="1">
      <c r="A70" s="346" t="str">
        <f t="shared" si="3"/>
        <v xml:space="preserve"> </v>
      </c>
      <c r="B70" s="353" t="str">
        <f t="shared" si="7"/>
        <v xml:space="preserve"> </v>
      </c>
      <c r="C70" s="348" t="str">
        <f>IF(OR(AUG!B75&lt;=0),"",AUG!B75)</f>
        <v xml:space="preserve"> </v>
      </c>
      <c r="D70" s="349" t="str">
        <f>IF(OR(AUG!B75&lt;=0),"",AUG!AN75)</f>
        <v xml:space="preserve"> </v>
      </c>
      <c r="E70" s="350" t="str">
        <f>IF(OR(AUG!B75&lt;=0),"",AUG!AP75)</f>
        <v xml:space="preserve"> </v>
      </c>
      <c r="F70" s="351">
        <f t="shared" si="4"/>
        <v>0</v>
      </c>
      <c r="G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H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I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J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K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L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M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N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O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P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Q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R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S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T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U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V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W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X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Y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Z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A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B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C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D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E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F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G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H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I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J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K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L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M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N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O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P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Q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R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S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T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U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V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W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X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Y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AZ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A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B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C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D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E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F70" s="352">
        <f>SUMIF(AUG!$E$6:$AI$6,Therapieübersicht!$G$7:$BF$7,AUG!$E75:$AI75)+
SUMIF(SEP!$E$6:$AG$6,Therapieübersicht!$G$7:$BF$7,SEP!$E75:$AI75)+
SUMIF(OKT!$E$6:$AI$6,Therapieübersicht!$G$7:$BF$7,OKT!$E75:$AI75)+
SUMIF(NOV!$E$6:$AI$6,Therapieübersicht!$G$7:$BF$7,NOV!$E75:$AI75)+
SUMIF(DEZ!$E$6:$AI$6,Therapieübersicht!$G$7:$BF$7,DEZ!$E75:$AI75)+
SUMIF(JAN!$E$6:$AI$6,Therapieübersicht!$G$7:$BF$7,JAN!$E75:$AI75)+
SUMIF(FEB!$E$6:$AI$6,Therapieübersicht!$G$7:$BF$7,FEB!$E75:$AI75)+
SUMIF(MAR!$E$6:$AI$6,Therapieübersicht!$G$7:$BF$7,MAR!$E75:$AI75)+
SUMIF(APR!$E$6:$AI$6,Therapieübersicht!$G$7:$BF$7,APR!$E75:$AI75)+
SUMIF(MAI!$E$6:$AI$6,Therapieübersicht!$G$7:$BF$7,MAI!$E75:$AI75)+
SUMIF(JUN!$E$6:$AI$6,Therapieübersicht!$G$7:$BF$7,JUN!$E75:$AI75)+
SUMIF(JUL!$E$6:$AI$6,Therapieübersicht!$G$7:$BF$7,JUL!$E75:$AI75)</f>
        <v>0</v>
      </c>
      <c r="BG70" s="697" t="str">
        <f>IF(AUG!B75=" "," ",AUG!AO75)</f>
        <v xml:space="preserve"> </v>
      </c>
      <c r="BH70" s="697" t="str">
        <f>IF(OR(Kinder!C69&lt;=0),"",Kinder!L69)</f>
        <v/>
      </c>
      <c r="BI70" s="697" t="str">
        <f>IF(AUG!D75=" "," ",AUG!AR75)</f>
        <v xml:space="preserve"> </v>
      </c>
      <c r="BJ70" s="697">
        <f t="shared" si="5"/>
        <v>0</v>
      </c>
      <c r="BK70" s="698">
        <f t="shared" si="6"/>
        <v>0</v>
      </c>
    </row>
    <row r="71" spans="1:63" ht="13.5" thickBot="1">
      <c r="A71" s="346" t="str">
        <f t="shared" si="3"/>
        <v xml:space="preserve"> </v>
      </c>
      <c r="B71" s="353" t="str">
        <f t="shared" si="7"/>
        <v xml:space="preserve"> </v>
      </c>
      <c r="C71" s="348" t="str">
        <f>IF(OR(AUG!B76&lt;=0),"",AUG!B76)</f>
        <v xml:space="preserve"> </v>
      </c>
      <c r="D71" s="349" t="str">
        <f>IF(OR(AUG!B76&lt;=0),"",AUG!AN76)</f>
        <v xml:space="preserve"> </v>
      </c>
      <c r="E71" s="350" t="str">
        <f>IF(OR(AUG!B76&lt;=0),"",AUG!AP76)</f>
        <v xml:space="preserve"> </v>
      </c>
      <c r="F71" s="351">
        <f t="shared" si="4"/>
        <v>0</v>
      </c>
      <c r="G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H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I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J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K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L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M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N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O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P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Q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R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S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T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U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V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W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X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Y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Z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A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B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C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D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E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F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G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H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I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J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K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L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M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N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O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P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Q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R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S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T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U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V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W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X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Y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AZ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A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B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C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D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E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F71" s="352">
        <f>SUMIF(AUG!$E$6:$AI$6,Therapieübersicht!$G$7:$BF$7,AUG!$E76:$AI76)+
SUMIF(SEP!$E$6:$AG$6,Therapieübersicht!$G$7:$BF$7,SEP!$E76:$AI76)+
SUMIF(OKT!$E$6:$AI$6,Therapieübersicht!$G$7:$BF$7,OKT!$E76:$AI76)+
SUMIF(NOV!$E$6:$AI$6,Therapieübersicht!$G$7:$BF$7,NOV!$E76:$AI76)+
SUMIF(DEZ!$E$6:$AI$6,Therapieübersicht!$G$7:$BF$7,DEZ!$E76:$AI76)+
SUMIF(JAN!$E$6:$AI$6,Therapieübersicht!$G$7:$BF$7,JAN!$E76:$AI76)+
SUMIF(FEB!$E$6:$AI$6,Therapieübersicht!$G$7:$BF$7,FEB!$E76:$AI76)+
SUMIF(MAR!$E$6:$AI$6,Therapieübersicht!$G$7:$BF$7,MAR!$E76:$AI76)+
SUMIF(APR!$E$6:$AI$6,Therapieübersicht!$G$7:$BF$7,APR!$E76:$AI76)+
SUMIF(MAI!$E$6:$AI$6,Therapieübersicht!$G$7:$BF$7,MAI!$E76:$AI76)+
SUMIF(JUN!$E$6:$AI$6,Therapieübersicht!$G$7:$BF$7,JUN!$E76:$AI76)+
SUMIF(JUL!$E$6:$AI$6,Therapieübersicht!$G$7:$BF$7,JUL!$E76:$AI76)</f>
        <v>0</v>
      </c>
      <c r="BG71" s="697" t="str">
        <f>IF(AUG!B76=" "," ",AUG!AO76)</f>
        <v xml:space="preserve"> </v>
      </c>
      <c r="BH71" s="697" t="str">
        <f>IF(OR(Kinder!C70&lt;=0),"",Kinder!L70)</f>
        <v/>
      </c>
      <c r="BI71" s="697" t="str">
        <f>IF(AUG!D76=" "," ",AUG!AR76)</f>
        <v xml:space="preserve"> </v>
      </c>
      <c r="BJ71" s="697">
        <f t="shared" si="5"/>
        <v>0</v>
      </c>
      <c r="BK71" s="698">
        <f t="shared" si="6"/>
        <v>0</v>
      </c>
    </row>
    <row r="72" spans="1:63" ht="13.5" thickBot="1">
      <c r="A72" s="346" t="str">
        <f t="shared" si="3"/>
        <v xml:space="preserve"> </v>
      </c>
      <c r="B72" s="353" t="str">
        <f t="shared" si="7"/>
        <v xml:space="preserve"> </v>
      </c>
      <c r="C72" s="348" t="str">
        <f>IF(OR(AUG!B77&lt;=0),"",AUG!B77)</f>
        <v xml:space="preserve"> </v>
      </c>
      <c r="D72" s="349" t="str">
        <f>IF(OR(AUG!B77&lt;=0),"",AUG!AN77)</f>
        <v xml:space="preserve"> </v>
      </c>
      <c r="E72" s="350" t="str">
        <f>IF(OR(AUG!B77&lt;=0),"",AUG!AP77)</f>
        <v xml:space="preserve"> </v>
      </c>
      <c r="F72" s="351">
        <f t="shared" si="4"/>
        <v>0</v>
      </c>
      <c r="G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H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I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J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K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L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M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N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O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P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Q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R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S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T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U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V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W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X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Y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Z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A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B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C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D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E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F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G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H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I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J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K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L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M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N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O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P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Q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R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S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T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U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V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W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X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Y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AZ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A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B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C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D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E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F72" s="352">
        <f>SUMIF(AUG!$E$6:$AI$6,Therapieübersicht!$G$7:$BF$7,AUG!$E77:$AI77)+
SUMIF(SEP!$E$6:$AG$6,Therapieübersicht!$G$7:$BF$7,SEP!$E77:$AI77)+
SUMIF(OKT!$E$6:$AI$6,Therapieübersicht!$G$7:$BF$7,OKT!$E77:$AI77)+
SUMIF(NOV!$E$6:$AI$6,Therapieübersicht!$G$7:$BF$7,NOV!$E77:$AI77)+
SUMIF(DEZ!$E$6:$AI$6,Therapieübersicht!$G$7:$BF$7,DEZ!$E77:$AI77)+
SUMIF(JAN!$E$6:$AI$6,Therapieübersicht!$G$7:$BF$7,JAN!$E77:$AI77)+
SUMIF(FEB!$E$6:$AI$6,Therapieübersicht!$G$7:$BF$7,FEB!$E77:$AI77)+
SUMIF(MAR!$E$6:$AI$6,Therapieübersicht!$G$7:$BF$7,MAR!$E77:$AI77)+
SUMIF(APR!$E$6:$AI$6,Therapieübersicht!$G$7:$BF$7,APR!$E77:$AI77)+
SUMIF(MAI!$E$6:$AI$6,Therapieübersicht!$G$7:$BF$7,MAI!$E77:$AI77)+
SUMIF(JUN!$E$6:$AI$6,Therapieübersicht!$G$7:$BF$7,JUN!$E77:$AI77)+
SUMIF(JUL!$E$6:$AI$6,Therapieübersicht!$G$7:$BF$7,JUL!$E77:$AI77)</f>
        <v>0</v>
      </c>
      <c r="BG72" s="697" t="str">
        <f>IF(AUG!B77=" "," ",AUG!AO77)</f>
        <v xml:space="preserve"> </v>
      </c>
      <c r="BH72" s="697" t="str">
        <f>IF(OR(Kinder!C71&lt;=0),"",Kinder!L71)</f>
        <v/>
      </c>
      <c r="BI72" s="697" t="str">
        <f>IF(AUG!D77=" "," ",AUG!AR77)</f>
        <v xml:space="preserve"> </v>
      </c>
      <c r="BJ72" s="697">
        <f t="shared" si="5"/>
        <v>0</v>
      </c>
      <c r="BK72" s="698">
        <f t="shared" si="6"/>
        <v>0</v>
      </c>
    </row>
    <row r="73" spans="1:63" ht="13.5" thickBot="1">
      <c r="A73" s="346" t="str">
        <f t="shared" si="3"/>
        <v xml:space="preserve"> </v>
      </c>
      <c r="B73" s="353" t="str">
        <f t="shared" si="7"/>
        <v xml:space="preserve"> </v>
      </c>
      <c r="C73" s="348" t="str">
        <f>IF(OR(AUG!B78&lt;=0),"",AUG!B78)</f>
        <v xml:space="preserve"> </v>
      </c>
      <c r="D73" s="349" t="str">
        <f>IF(OR(AUG!B78&lt;=0),"",AUG!AN78)</f>
        <v xml:space="preserve"> </v>
      </c>
      <c r="E73" s="350" t="str">
        <f>IF(OR(AUG!B78&lt;=0),"",AUG!AP78)</f>
        <v xml:space="preserve"> </v>
      </c>
      <c r="F73" s="351">
        <f t="shared" si="4"/>
        <v>0</v>
      </c>
      <c r="G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H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I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J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K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L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M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N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O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P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Q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R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S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T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U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V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W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X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Y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Z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A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B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C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D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E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F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G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H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I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J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K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L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M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N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O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P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Q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R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S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T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U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V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W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X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Y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AZ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A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B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C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D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E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F73" s="352">
        <f>SUMIF(AUG!$E$6:$AI$6,Therapieübersicht!$G$7:$BF$7,AUG!$E78:$AI78)+
SUMIF(SEP!$E$6:$AG$6,Therapieübersicht!$G$7:$BF$7,SEP!$E78:$AI78)+
SUMIF(OKT!$E$6:$AI$6,Therapieübersicht!$G$7:$BF$7,OKT!$E78:$AI78)+
SUMIF(NOV!$E$6:$AI$6,Therapieübersicht!$G$7:$BF$7,NOV!$E78:$AI78)+
SUMIF(DEZ!$E$6:$AI$6,Therapieübersicht!$G$7:$BF$7,DEZ!$E78:$AI78)+
SUMIF(JAN!$E$6:$AI$6,Therapieübersicht!$G$7:$BF$7,JAN!$E78:$AI78)+
SUMIF(FEB!$E$6:$AI$6,Therapieübersicht!$G$7:$BF$7,FEB!$E78:$AI78)+
SUMIF(MAR!$E$6:$AI$6,Therapieübersicht!$G$7:$BF$7,MAR!$E78:$AI78)+
SUMIF(APR!$E$6:$AI$6,Therapieübersicht!$G$7:$BF$7,APR!$E78:$AI78)+
SUMIF(MAI!$E$6:$AI$6,Therapieübersicht!$G$7:$BF$7,MAI!$E78:$AI78)+
SUMIF(JUN!$E$6:$AI$6,Therapieübersicht!$G$7:$BF$7,JUN!$E78:$AI78)+
SUMIF(JUL!$E$6:$AI$6,Therapieübersicht!$G$7:$BF$7,JUL!$E78:$AI78)</f>
        <v>0</v>
      </c>
      <c r="BG73" s="697" t="str">
        <f>IF(AUG!B78=" "," ",AUG!AO78)</f>
        <v xml:space="preserve"> </v>
      </c>
      <c r="BH73" s="697" t="str">
        <f>IF(OR(Kinder!C72&lt;=0),"",Kinder!L72)</f>
        <v/>
      </c>
      <c r="BI73" s="697" t="str">
        <f>IF(AUG!D78=" "," ",AUG!AR78)</f>
        <v xml:space="preserve"> </v>
      </c>
      <c r="BJ73" s="697">
        <f t="shared" si="5"/>
        <v>0</v>
      </c>
      <c r="BK73" s="698">
        <f t="shared" si="6"/>
        <v>0</v>
      </c>
    </row>
    <row r="74" spans="1:63" ht="13.5" thickBot="1">
      <c r="A74" s="346" t="str">
        <f t="shared" ref="A74:A98" si="8">IF(D74=" "," ",IF((F74+E74)&gt;=D74," ",(ROUNDUP(BK74/BI74,0))&amp;"   Lekt."))</f>
        <v xml:space="preserve"> </v>
      </c>
      <c r="B74" s="353" t="str">
        <f t="shared" si="7"/>
        <v xml:space="preserve"> </v>
      </c>
      <c r="C74" s="348" t="str">
        <f>IF(OR(AUG!B79&lt;=0),"",AUG!B79)</f>
        <v xml:space="preserve"> </v>
      </c>
      <c r="D74" s="349" t="str">
        <f>IF(OR(AUG!B79&lt;=0),"",AUG!AN79)</f>
        <v xml:space="preserve"> </v>
      </c>
      <c r="E74" s="350" t="str">
        <f>IF(OR(AUG!B79&lt;=0),"",AUG!AP79)</f>
        <v xml:space="preserve"> </v>
      </c>
      <c r="F74" s="351">
        <f t="shared" ref="F74:F98" si="9">(SUM(G74:BF74))</f>
        <v>0</v>
      </c>
      <c r="G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H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I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J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K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L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M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N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O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P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Q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R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S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T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U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V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W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X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Y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Z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A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B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C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D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E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F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G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H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I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J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K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L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M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N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O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P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Q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R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S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T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U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V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W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X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Y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AZ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A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B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C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D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E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F74" s="352">
        <f>SUMIF(AUG!$E$6:$AI$6,Therapieübersicht!$G$7:$BF$7,AUG!$E79:$AI79)+
SUMIF(SEP!$E$6:$AG$6,Therapieübersicht!$G$7:$BF$7,SEP!$E79:$AI79)+
SUMIF(OKT!$E$6:$AI$6,Therapieübersicht!$G$7:$BF$7,OKT!$E79:$AI79)+
SUMIF(NOV!$E$6:$AI$6,Therapieübersicht!$G$7:$BF$7,NOV!$E79:$AI79)+
SUMIF(DEZ!$E$6:$AI$6,Therapieübersicht!$G$7:$BF$7,DEZ!$E79:$AI79)+
SUMIF(JAN!$E$6:$AI$6,Therapieübersicht!$G$7:$BF$7,JAN!$E79:$AI79)+
SUMIF(FEB!$E$6:$AI$6,Therapieübersicht!$G$7:$BF$7,FEB!$E79:$AI79)+
SUMIF(MAR!$E$6:$AI$6,Therapieübersicht!$G$7:$BF$7,MAR!$E79:$AI79)+
SUMIF(APR!$E$6:$AI$6,Therapieübersicht!$G$7:$BF$7,APR!$E79:$AI79)+
SUMIF(MAI!$E$6:$AI$6,Therapieübersicht!$G$7:$BF$7,MAI!$E79:$AI79)+
SUMIF(JUN!$E$6:$AI$6,Therapieübersicht!$G$7:$BF$7,JUN!$E79:$AI79)+
SUMIF(JUL!$E$6:$AI$6,Therapieübersicht!$G$7:$BF$7,JUL!$E79:$AI79)</f>
        <v>0</v>
      </c>
      <c r="BG74" s="697" t="str">
        <f>IF(AUG!B79=" "," ",AUG!AO79)</f>
        <v xml:space="preserve"> </v>
      </c>
      <c r="BH74" s="697" t="str">
        <f>IF(OR(Kinder!C73&lt;=0),"",Kinder!L73)</f>
        <v/>
      </c>
      <c r="BI74" s="697" t="str">
        <f>IF(AUG!D79=" "," ",AUG!AR79)</f>
        <v xml:space="preserve"> </v>
      </c>
      <c r="BJ74" s="697">
        <f t="shared" ref="BJ74:BJ98" si="10">SUM(BG74)</f>
        <v>0</v>
      </c>
      <c r="BK74" s="698">
        <f t="shared" ref="BK74:BK98" si="11">IF(D74=" ",0,SUM(D74-(E74+F74)))</f>
        <v>0</v>
      </c>
    </row>
    <row r="75" spans="1:63" ht="13.5" thickBot="1">
      <c r="A75" s="346" t="str">
        <f t="shared" si="8"/>
        <v xml:space="preserve"> </v>
      </c>
      <c r="B75" s="353" t="str">
        <f t="shared" si="7"/>
        <v xml:space="preserve"> </v>
      </c>
      <c r="C75" s="348" t="str">
        <f>IF(OR(AUG!B80&lt;=0),"",AUG!B80)</f>
        <v xml:space="preserve"> </v>
      </c>
      <c r="D75" s="349" t="str">
        <f>IF(OR(AUG!B80&lt;=0),"",AUG!AN80)</f>
        <v xml:space="preserve"> </v>
      </c>
      <c r="E75" s="350" t="str">
        <f>IF(OR(AUG!B80&lt;=0),"",AUG!AP80)</f>
        <v xml:space="preserve"> </v>
      </c>
      <c r="F75" s="351">
        <f t="shared" si="9"/>
        <v>0</v>
      </c>
      <c r="G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H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I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J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K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L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M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N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O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P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Q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R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S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T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U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V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W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X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Y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Z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A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B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C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D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E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F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G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H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I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J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K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L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M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N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O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P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Q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R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S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T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U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V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W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X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Y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AZ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A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B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C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D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E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F75" s="352">
        <f>SUMIF(AUG!$E$6:$AI$6,Therapieübersicht!$G$7:$BF$7,AUG!$E80:$AI80)+
SUMIF(SEP!$E$6:$AG$6,Therapieübersicht!$G$7:$BF$7,SEP!$E80:$AI80)+
SUMIF(OKT!$E$6:$AI$6,Therapieübersicht!$G$7:$BF$7,OKT!$E80:$AI80)+
SUMIF(NOV!$E$6:$AI$6,Therapieübersicht!$G$7:$BF$7,NOV!$E80:$AI80)+
SUMIF(DEZ!$E$6:$AI$6,Therapieübersicht!$G$7:$BF$7,DEZ!$E80:$AI80)+
SUMIF(JAN!$E$6:$AI$6,Therapieübersicht!$G$7:$BF$7,JAN!$E80:$AI80)+
SUMIF(FEB!$E$6:$AI$6,Therapieübersicht!$G$7:$BF$7,FEB!$E80:$AI80)+
SUMIF(MAR!$E$6:$AI$6,Therapieübersicht!$G$7:$BF$7,MAR!$E80:$AI80)+
SUMIF(APR!$E$6:$AI$6,Therapieübersicht!$G$7:$BF$7,APR!$E80:$AI80)+
SUMIF(MAI!$E$6:$AI$6,Therapieübersicht!$G$7:$BF$7,MAI!$E80:$AI80)+
SUMIF(JUN!$E$6:$AI$6,Therapieübersicht!$G$7:$BF$7,JUN!$E80:$AI80)+
SUMIF(JUL!$E$6:$AI$6,Therapieübersicht!$G$7:$BF$7,JUL!$E80:$AI80)</f>
        <v>0</v>
      </c>
      <c r="BG75" s="697" t="str">
        <f>IF(AUG!B80=" "," ",AUG!AO80)</f>
        <v xml:space="preserve"> </v>
      </c>
      <c r="BH75" s="697" t="str">
        <f>IF(OR(Kinder!C74&lt;=0),"",Kinder!L74)</f>
        <v/>
      </c>
      <c r="BI75" s="697" t="str">
        <f>IF(AUG!D80=" "," ",AUG!AR80)</f>
        <v xml:space="preserve"> </v>
      </c>
      <c r="BJ75" s="697">
        <f t="shared" si="10"/>
        <v>0</v>
      </c>
      <c r="BK75" s="698">
        <f t="shared" si="11"/>
        <v>0</v>
      </c>
    </row>
    <row r="76" spans="1:63" ht="13.5" thickBot="1">
      <c r="A76" s="346" t="str">
        <f t="shared" si="8"/>
        <v xml:space="preserve"> </v>
      </c>
      <c r="B76" s="353" t="str">
        <f t="shared" si="7"/>
        <v xml:space="preserve"> </v>
      </c>
      <c r="C76" s="348" t="str">
        <f>IF(OR(AUG!B81&lt;=0),"",AUG!B81)</f>
        <v xml:space="preserve"> </v>
      </c>
      <c r="D76" s="349" t="str">
        <f>IF(OR(AUG!B81&lt;=0),"",AUG!AN81)</f>
        <v xml:space="preserve"> </v>
      </c>
      <c r="E76" s="350" t="str">
        <f>IF(OR(AUG!B81&lt;=0),"",AUG!AP81)</f>
        <v xml:space="preserve"> </v>
      </c>
      <c r="F76" s="351">
        <f t="shared" si="9"/>
        <v>0</v>
      </c>
      <c r="G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H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I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J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K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L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M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N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O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P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Q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R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S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T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U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V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W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X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Y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Z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A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B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C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D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E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F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G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H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I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J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K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L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M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N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O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P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Q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R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S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T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U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V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W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X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Y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AZ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A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B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C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D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E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F76" s="352">
        <f>SUMIF(AUG!$E$6:$AI$6,Therapieübersicht!$G$7:$BF$7,AUG!$E81:$AI81)+
SUMIF(SEP!$E$6:$AG$6,Therapieübersicht!$G$7:$BF$7,SEP!$E81:$AI81)+
SUMIF(OKT!$E$6:$AI$6,Therapieübersicht!$G$7:$BF$7,OKT!$E81:$AI81)+
SUMIF(NOV!$E$6:$AI$6,Therapieübersicht!$G$7:$BF$7,NOV!$E81:$AI81)+
SUMIF(DEZ!$E$6:$AI$6,Therapieübersicht!$G$7:$BF$7,DEZ!$E81:$AI81)+
SUMIF(JAN!$E$6:$AI$6,Therapieübersicht!$G$7:$BF$7,JAN!$E81:$AI81)+
SUMIF(FEB!$E$6:$AI$6,Therapieübersicht!$G$7:$BF$7,FEB!$E81:$AI81)+
SUMIF(MAR!$E$6:$AI$6,Therapieübersicht!$G$7:$BF$7,MAR!$E81:$AI81)+
SUMIF(APR!$E$6:$AI$6,Therapieübersicht!$G$7:$BF$7,APR!$E81:$AI81)+
SUMIF(MAI!$E$6:$AI$6,Therapieübersicht!$G$7:$BF$7,MAI!$E81:$AI81)+
SUMIF(JUN!$E$6:$AI$6,Therapieübersicht!$G$7:$BF$7,JUN!$E81:$AI81)+
SUMIF(JUL!$E$6:$AI$6,Therapieübersicht!$G$7:$BF$7,JUL!$E81:$AI81)</f>
        <v>0</v>
      </c>
      <c r="BG76" s="697" t="str">
        <f>IF(AUG!B81=" "," ",AUG!AO81)</f>
        <v xml:space="preserve"> </v>
      </c>
      <c r="BH76" s="697" t="str">
        <f>IF(OR(Kinder!C75&lt;=0),"",Kinder!L75)</f>
        <v/>
      </c>
      <c r="BI76" s="697" t="str">
        <f>IF(AUG!D81=" "," ",AUG!AR81)</f>
        <v xml:space="preserve"> </v>
      </c>
      <c r="BJ76" s="697">
        <f t="shared" si="10"/>
        <v>0</v>
      </c>
      <c r="BK76" s="698">
        <f t="shared" si="11"/>
        <v>0</v>
      </c>
    </row>
    <row r="77" spans="1:63" ht="13.5" thickBot="1">
      <c r="A77" s="346" t="str">
        <f t="shared" si="8"/>
        <v xml:space="preserve"> </v>
      </c>
      <c r="B77" s="353" t="str">
        <f t="shared" si="7"/>
        <v xml:space="preserve"> </v>
      </c>
      <c r="C77" s="348" t="str">
        <f>IF(OR(AUG!B82&lt;=0),"",AUG!B82)</f>
        <v xml:space="preserve"> </v>
      </c>
      <c r="D77" s="349" t="str">
        <f>IF(OR(AUG!B82&lt;=0),"",AUG!AN82)</f>
        <v xml:space="preserve"> </v>
      </c>
      <c r="E77" s="350" t="str">
        <f>IF(OR(AUG!B82&lt;=0),"",AUG!AP82)</f>
        <v xml:space="preserve"> </v>
      </c>
      <c r="F77" s="351">
        <f t="shared" si="9"/>
        <v>0</v>
      </c>
      <c r="G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H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I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J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K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L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M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N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O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P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Q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R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S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T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U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V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W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X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Y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Z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A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B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C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D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E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F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G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H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I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J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K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L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M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N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O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P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Q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R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S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T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U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V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W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X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Y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AZ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A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B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C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D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E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F77" s="352">
        <f>SUMIF(AUG!$E$6:$AI$6,Therapieübersicht!$G$7:$BF$7,AUG!$E82:$AI82)+
SUMIF(SEP!$E$6:$AG$6,Therapieübersicht!$G$7:$BF$7,SEP!$E82:$AI82)+
SUMIF(OKT!$E$6:$AI$6,Therapieübersicht!$G$7:$BF$7,OKT!$E82:$AI82)+
SUMIF(NOV!$E$6:$AI$6,Therapieübersicht!$G$7:$BF$7,NOV!$E82:$AI82)+
SUMIF(DEZ!$E$6:$AI$6,Therapieübersicht!$G$7:$BF$7,DEZ!$E82:$AI82)+
SUMIF(JAN!$E$6:$AI$6,Therapieübersicht!$G$7:$BF$7,JAN!$E82:$AI82)+
SUMIF(FEB!$E$6:$AI$6,Therapieübersicht!$G$7:$BF$7,FEB!$E82:$AI82)+
SUMIF(MAR!$E$6:$AI$6,Therapieübersicht!$G$7:$BF$7,MAR!$E82:$AI82)+
SUMIF(APR!$E$6:$AI$6,Therapieübersicht!$G$7:$BF$7,APR!$E82:$AI82)+
SUMIF(MAI!$E$6:$AI$6,Therapieübersicht!$G$7:$BF$7,MAI!$E82:$AI82)+
SUMIF(JUN!$E$6:$AI$6,Therapieübersicht!$G$7:$BF$7,JUN!$E82:$AI82)+
SUMIF(JUL!$E$6:$AI$6,Therapieübersicht!$G$7:$BF$7,JUL!$E82:$AI82)</f>
        <v>0</v>
      </c>
      <c r="BG77" s="697" t="str">
        <f>IF(AUG!B82=" "," ",AUG!AO82)</f>
        <v xml:space="preserve"> </v>
      </c>
      <c r="BH77" s="697" t="str">
        <f>IF(OR(Kinder!C76&lt;=0),"",Kinder!L76)</f>
        <v/>
      </c>
      <c r="BI77" s="697" t="str">
        <f>IF(AUG!D82=" "," ",AUG!AR82)</f>
        <v xml:space="preserve"> </v>
      </c>
      <c r="BJ77" s="697">
        <f t="shared" si="10"/>
        <v>0</v>
      </c>
      <c r="BK77" s="698">
        <f t="shared" si="11"/>
        <v>0</v>
      </c>
    </row>
    <row r="78" spans="1:63" ht="13.5" thickBot="1">
      <c r="A78" s="346" t="str">
        <f t="shared" si="8"/>
        <v xml:space="preserve"> </v>
      </c>
      <c r="B78" s="353" t="str">
        <f t="shared" si="7"/>
        <v xml:space="preserve"> </v>
      </c>
      <c r="C78" s="348" t="str">
        <f>IF(OR(AUG!B83&lt;=0),"",AUG!B83)</f>
        <v xml:space="preserve"> </v>
      </c>
      <c r="D78" s="349" t="str">
        <f>IF(OR(AUG!B83&lt;=0),"",AUG!AN83)</f>
        <v xml:space="preserve"> </v>
      </c>
      <c r="E78" s="350" t="str">
        <f>IF(OR(AUG!B83&lt;=0),"",AUG!AP83)</f>
        <v xml:space="preserve"> </v>
      </c>
      <c r="F78" s="351">
        <f t="shared" si="9"/>
        <v>0</v>
      </c>
      <c r="G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H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I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J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K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L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M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N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O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P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Q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R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S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T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U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V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W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X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Y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Z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A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B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C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D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E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F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G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H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I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J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K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L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M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N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O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P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Q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R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S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T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U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V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W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X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Y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AZ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A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B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C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D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E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F78" s="352">
        <f>SUMIF(AUG!$E$6:$AI$6,Therapieübersicht!$G$7:$BF$7,AUG!$E83:$AI83)+
SUMIF(SEP!$E$6:$AG$6,Therapieübersicht!$G$7:$BF$7,SEP!$E83:$AI83)+
SUMIF(OKT!$E$6:$AI$6,Therapieübersicht!$G$7:$BF$7,OKT!$E83:$AI83)+
SUMIF(NOV!$E$6:$AI$6,Therapieübersicht!$G$7:$BF$7,NOV!$E83:$AI83)+
SUMIF(DEZ!$E$6:$AI$6,Therapieübersicht!$G$7:$BF$7,DEZ!$E83:$AI83)+
SUMIF(JAN!$E$6:$AI$6,Therapieübersicht!$G$7:$BF$7,JAN!$E83:$AI83)+
SUMIF(FEB!$E$6:$AI$6,Therapieübersicht!$G$7:$BF$7,FEB!$E83:$AI83)+
SUMIF(MAR!$E$6:$AI$6,Therapieübersicht!$G$7:$BF$7,MAR!$E83:$AI83)+
SUMIF(APR!$E$6:$AI$6,Therapieübersicht!$G$7:$BF$7,APR!$E83:$AI83)+
SUMIF(MAI!$E$6:$AI$6,Therapieübersicht!$G$7:$BF$7,MAI!$E83:$AI83)+
SUMIF(JUN!$E$6:$AI$6,Therapieübersicht!$G$7:$BF$7,JUN!$E83:$AI83)+
SUMIF(JUL!$E$6:$AI$6,Therapieübersicht!$G$7:$BF$7,JUL!$E83:$AI83)</f>
        <v>0</v>
      </c>
      <c r="BG78" s="697" t="str">
        <f>IF(AUG!B83=" "," ",AUG!AO83)</f>
        <v xml:space="preserve"> </v>
      </c>
      <c r="BH78" s="697" t="str">
        <f>IF(OR(Kinder!C77&lt;=0),"",Kinder!L77)</f>
        <v/>
      </c>
      <c r="BI78" s="697" t="str">
        <f>IF(AUG!D83=" "," ",AUG!AR83)</f>
        <v xml:space="preserve"> </v>
      </c>
      <c r="BJ78" s="697">
        <f t="shared" si="10"/>
        <v>0</v>
      </c>
      <c r="BK78" s="698">
        <f t="shared" si="11"/>
        <v>0</v>
      </c>
    </row>
    <row r="79" spans="1:63" ht="13.5" thickBot="1">
      <c r="A79" s="346" t="str">
        <f t="shared" si="8"/>
        <v xml:space="preserve"> </v>
      </c>
      <c r="B79" s="353" t="str">
        <f t="shared" si="7"/>
        <v xml:space="preserve"> </v>
      </c>
      <c r="C79" s="348" t="str">
        <f>IF(OR(AUG!B84&lt;=0),"",AUG!B84)</f>
        <v xml:space="preserve"> </v>
      </c>
      <c r="D79" s="349" t="str">
        <f>IF(OR(AUG!B84&lt;=0),"",AUG!AN84)</f>
        <v xml:space="preserve"> </v>
      </c>
      <c r="E79" s="350" t="str">
        <f>IF(OR(AUG!B84&lt;=0),"",AUG!AP84)</f>
        <v xml:space="preserve"> </v>
      </c>
      <c r="F79" s="351">
        <f t="shared" si="9"/>
        <v>0</v>
      </c>
      <c r="G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H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I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J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K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L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M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N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O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P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Q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R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S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T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U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V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W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X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Y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Z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A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B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C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D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E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F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G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H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I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J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K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L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M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N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O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P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Q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R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S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T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U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V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W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X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Y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AZ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A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B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C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D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E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F79" s="352">
        <f>SUMIF(AUG!$E$6:$AI$6,Therapieübersicht!$G$7:$BF$7,AUG!$E84:$AI84)+
SUMIF(SEP!$E$6:$AG$6,Therapieübersicht!$G$7:$BF$7,SEP!$E84:$AI84)+
SUMIF(OKT!$E$6:$AI$6,Therapieübersicht!$G$7:$BF$7,OKT!$E84:$AI84)+
SUMIF(NOV!$E$6:$AI$6,Therapieübersicht!$G$7:$BF$7,NOV!$E84:$AI84)+
SUMIF(DEZ!$E$6:$AI$6,Therapieübersicht!$G$7:$BF$7,DEZ!$E84:$AI84)+
SUMIF(JAN!$E$6:$AI$6,Therapieübersicht!$G$7:$BF$7,JAN!$E84:$AI84)+
SUMIF(FEB!$E$6:$AI$6,Therapieübersicht!$G$7:$BF$7,FEB!$E84:$AI84)+
SUMIF(MAR!$E$6:$AI$6,Therapieübersicht!$G$7:$BF$7,MAR!$E84:$AI84)+
SUMIF(APR!$E$6:$AI$6,Therapieübersicht!$G$7:$BF$7,APR!$E84:$AI84)+
SUMIF(MAI!$E$6:$AI$6,Therapieübersicht!$G$7:$BF$7,MAI!$E84:$AI84)+
SUMIF(JUN!$E$6:$AI$6,Therapieübersicht!$G$7:$BF$7,JUN!$E84:$AI84)+
SUMIF(JUL!$E$6:$AI$6,Therapieübersicht!$G$7:$BF$7,JUL!$E84:$AI84)</f>
        <v>0</v>
      </c>
      <c r="BG79" s="697" t="str">
        <f>IF(AUG!B84=" "," ",AUG!AO84)</f>
        <v xml:space="preserve"> </v>
      </c>
      <c r="BH79" s="697" t="str">
        <f>IF(OR(Kinder!C78&lt;=0),"",Kinder!L78)</f>
        <v/>
      </c>
      <c r="BI79" s="697" t="str">
        <f>IF(AUG!D84=" "," ",AUG!AR84)</f>
        <v xml:space="preserve"> </v>
      </c>
      <c r="BJ79" s="697">
        <f t="shared" si="10"/>
        <v>0</v>
      </c>
      <c r="BK79" s="698">
        <f t="shared" si="11"/>
        <v>0</v>
      </c>
    </row>
    <row r="80" spans="1:63" ht="13.5" thickBot="1">
      <c r="A80" s="346" t="str">
        <f t="shared" si="8"/>
        <v xml:space="preserve"> </v>
      </c>
      <c r="B80" s="353" t="str">
        <f t="shared" si="7"/>
        <v xml:space="preserve"> </v>
      </c>
      <c r="C80" s="348" t="str">
        <f>IF(OR(AUG!B85&lt;=0),"",AUG!B85)</f>
        <v xml:space="preserve"> </v>
      </c>
      <c r="D80" s="349" t="str">
        <f>IF(OR(AUG!B85&lt;=0),"",AUG!AN85)</f>
        <v xml:space="preserve"> </v>
      </c>
      <c r="E80" s="350" t="str">
        <f>IF(OR(AUG!B85&lt;=0),"",AUG!AP85)</f>
        <v xml:space="preserve"> </v>
      </c>
      <c r="F80" s="351">
        <f t="shared" si="9"/>
        <v>0</v>
      </c>
      <c r="G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H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I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J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K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L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M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N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O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P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Q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R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S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T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U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V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W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X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Y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Z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A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B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C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D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E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F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G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H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I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J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K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L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M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N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O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P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Q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R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S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T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U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V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W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X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Y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AZ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A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B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C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D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E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F80" s="352">
        <f>SUMIF(AUG!$E$6:$AI$6,Therapieübersicht!$G$7:$BF$7,AUG!$E85:$AI85)+
SUMIF(SEP!$E$6:$AG$6,Therapieübersicht!$G$7:$BF$7,SEP!$E85:$AI85)+
SUMIF(OKT!$E$6:$AI$6,Therapieübersicht!$G$7:$BF$7,OKT!$E85:$AI85)+
SUMIF(NOV!$E$6:$AI$6,Therapieübersicht!$G$7:$BF$7,NOV!$E85:$AI85)+
SUMIF(DEZ!$E$6:$AI$6,Therapieübersicht!$G$7:$BF$7,DEZ!$E85:$AI85)+
SUMIF(JAN!$E$6:$AI$6,Therapieübersicht!$G$7:$BF$7,JAN!$E85:$AI85)+
SUMIF(FEB!$E$6:$AI$6,Therapieübersicht!$G$7:$BF$7,FEB!$E85:$AI85)+
SUMIF(MAR!$E$6:$AI$6,Therapieübersicht!$G$7:$BF$7,MAR!$E85:$AI85)+
SUMIF(APR!$E$6:$AI$6,Therapieübersicht!$G$7:$BF$7,APR!$E85:$AI85)+
SUMIF(MAI!$E$6:$AI$6,Therapieübersicht!$G$7:$BF$7,MAI!$E85:$AI85)+
SUMIF(JUN!$E$6:$AI$6,Therapieübersicht!$G$7:$BF$7,JUN!$E85:$AI85)+
SUMIF(JUL!$E$6:$AI$6,Therapieübersicht!$G$7:$BF$7,JUL!$E85:$AI85)</f>
        <v>0</v>
      </c>
      <c r="BG80" s="697" t="str">
        <f>IF(AUG!B85=" "," ",AUG!AO85)</f>
        <v xml:space="preserve"> </v>
      </c>
      <c r="BH80" s="697" t="str">
        <f>IF(OR(Kinder!C79&lt;=0),"",Kinder!L79)</f>
        <v/>
      </c>
      <c r="BI80" s="697" t="str">
        <f>IF(AUG!D85=" "," ",AUG!AR85)</f>
        <v xml:space="preserve"> </v>
      </c>
      <c r="BJ80" s="697">
        <f t="shared" si="10"/>
        <v>0</v>
      </c>
      <c r="BK80" s="698">
        <f t="shared" si="11"/>
        <v>0</v>
      </c>
    </row>
    <row r="81" spans="1:63" ht="13.5" thickBot="1">
      <c r="A81" s="346" t="str">
        <f t="shared" si="8"/>
        <v xml:space="preserve"> </v>
      </c>
      <c r="B81" s="353" t="str">
        <f t="shared" si="7"/>
        <v xml:space="preserve"> </v>
      </c>
      <c r="C81" s="348" t="str">
        <f>IF(OR(AUG!B86&lt;=0),"",AUG!B86)</f>
        <v xml:space="preserve"> </v>
      </c>
      <c r="D81" s="349" t="str">
        <f>IF(OR(AUG!B86&lt;=0),"",AUG!AN86)</f>
        <v xml:space="preserve"> </v>
      </c>
      <c r="E81" s="350" t="str">
        <f>IF(OR(AUG!B86&lt;=0),"",AUG!AP86)</f>
        <v xml:space="preserve"> </v>
      </c>
      <c r="F81" s="351">
        <f t="shared" si="9"/>
        <v>0</v>
      </c>
      <c r="G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H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I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J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K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L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M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N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O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P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Q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R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S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T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U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V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W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X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Y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Z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A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B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C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D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E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F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G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H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I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J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K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L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M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N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O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P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Q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R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S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T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U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V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W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X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Y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AZ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A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B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C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D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E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F81" s="352">
        <f>SUMIF(AUG!$E$6:$AI$6,Therapieübersicht!$G$7:$BF$7,AUG!$E86:$AI86)+
SUMIF(SEP!$E$6:$AG$6,Therapieübersicht!$G$7:$BF$7,SEP!$E86:$AI86)+
SUMIF(OKT!$E$6:$AI$6,Therapieübersicht!$G$7:$BF$7,OKT!$E86:$AI86)+
SUMIF(NOV!$E$6:$AI$6,Therapieübersicht!$G$7:$BF$7,NOV!$E86:$AI86)+
SUMIF(DEZ!$E$6:$AI$6,Therapieübersicht!$G$7:$BF$7,DEZ!$E86:$AI86)+
SUMIF(JAN!$E$6:$AI$6,Therapieübersicht!$G$7:$BF$7,JAN!$E86:$AI86)+
SUMIF(FEB!$E$6:$AI$6,Therapieübersicht!$G$7:$BF$7,FEB!$E86:$AI86)+
SUMIF(MAR!$E$6:$AI$6,Therapieübersicht!$G$7:$BF$7,MAR!$E86:$AI86)+
SUMIF(APR!$E$6:$AI$6,Therapieübersicht!$G$7:$BF$7,APR!$E86:$AI86)+
SUMIF(MAI!$E$6:$AI$6,Therapieübersicht!$G$7:$BF$7,MAI!$E86:$AI86)+
SUMIF(JUN!$E$6:$AI$6,Therapieübersicht!$G$7:$BF$7,JUN!$E86:$AI86)+
SUMIF(JUL!$E$6:$AI$6,Therapieübersicht!$G$7:$BF$7,JUL!$E86:$AI86)</f>
        <v>0</v>
      </c>
      <c r="BG81" s="697" t="str">
        <f>IF(AUG!B86=" "," ",AUG!AO86)</f>
        <v xml:space="preserve"> </v>
      </c>
      <c r="BH81" s="697" t="str">
        <f>IF(OR(Kinder!C80&lt;=0),"",Kinder!L80)</f>
        <v/>
      </c>
      <c r="BI81" s="697" t="str">
        <f>IF(AUG!D86=" "," ",AUG!AR86)</f>
        <v xml:space="preserve"> </v>
      </c>
      <c r="BJ81" s="697">
        <f t="shared" si="10"/>
        <v>0</v>
      </c>
      <c r="BK81" s="698">
        <f t="shared" si="11"/>
        <v>0</v>
      </c>
    </row>
    <row r="82" spans="1:63" ht="13.5" thickBot="1">
      <c r="A82" s="346" t="str">
        <f t="shared" si="8"/>
        <v xml:space="preserve"> </v>
      </c>
      <c r="B82" s="353" t="str">
        <f t="shared" si="7"/>
        <v xml:space="preserve"> </v>
      </c>
      <c r="C82" s="348" t="str">
        <f>IF(OR(AUG!B87&lt;=0),"",AUG!B87)</f>
        <v xml:space="preserve"> </v>
      </c>
      <c r="D82" s="349" t="str">
        <f>IF(OR(AUG!B87&lt;=0),"",AUG!AN87)</f>
        <v xml:space="preserve"> </v>
      </c>
      <c r="E82" s="350" t="str">
        <f>IF(OR(AUG!B87&lt;=0),"",AUG!AP87)</f>
        <v xml:space="preserve"> </v>
      </c>
      <c r="F82" s="351">
        <f t="shared" si="9"/>
        <v>0</v>
      </c>
      <c r="G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H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I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J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K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L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M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N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O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P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Q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R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S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T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U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V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W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X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Y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Z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A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B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C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D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E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F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G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H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I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J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K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L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M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N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O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P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Q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R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S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T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U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V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W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X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Y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AZ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A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B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C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D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E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F82" s="352">
        <f>SUMIF(AUG!$E$6:$AI$6,Therapieübersicht!$G$7:$BF$7,AUG!$E87:$AI87)+
SUMIF(SEP!$E$6:$AG$6,Therapieübersicht!$G$7:$BF$7,SEP!$E87:$AI87)+
SUMIF(OKT!$E$6:$AI$6,Therapieübersicht!$G$7:$BF$7,OKT!$E87:$AI87)+
SUMIF(NOV!$E$6:$AI$6,Therapieübersicht!$G$7:$BF$7,NOV!$E87:$AI87)+
SUMIF(DEZ!$E$6:$AI$6,Therapieübersicht!$G$7:$BF$7,DEZ!$E87:$AI87)+
SUMIF(JAN!$E$6:$AI$6,Therapieübersicht!$G$7:$BF$7,JAN!$E87:$AI87)+
SUMIF(FEB!$E$6:$AI$6,Therapieübersicht!$G$7:$BF$7,FEB!$E87:$AI87)+
SUMIF(MAR!$E$6:$AI$6,Therapieübersicht!$G$7:$BF$7,MAR!$E87:$AI87)+
SUMIF(APR!$E$6:$AI$6,Therapieübersicht!$G$7:$BF$7,APR!$E87:$AI87)+
SUMIF(MAI!$E$6:$AI$6,Therapieübersicht!$G$7:$BF$7,MAI!$E87:$AI87)+
SUMIF(JUN!$E$6:$AI$6,Therapieübersicht!$G$7:$BF$7,JUN!$E87:$AI87)+
SUMIF(JUL!$E$6:$AI$6,Therapieübersicht!$G$7:$BF$7,JUL!$E87:$AI87)</f>
        <v>0</v>
      </c>
      <c r="BG82" s="697" t="str">
        <f>IF(AUG!B87=" "," ",AUG!AO87)</f>
        <v xml:space="preserve"> </v>
      </c>
      <c r="BH82" s="697" t="str">
        <f>IF(OR(Kinder!C81&lt;=0),"",Kinder!L81)</f>
        <v/>
      </c>
      <c r="BI82" s="697" t="str">
        <f>IF(AUG!D87=" "," ",AUG!AR87)</f>
        <v xml:space="preserve"> </v>
      </c>
      <c r="BJ82" s="697">
        <f t="shared" si="10"/>
        <v>0</v>
      </c>
      <c r="BK82" s="698">
        <f t="shared" si="11"/>
        <v>0</v>
      </c>
    </row>
    <row r="83" spans="1:63" ht="13.5" thickBot="1">
      <c r="A83" s="346" t="str">
        <f t="shared" si="8"/>
        <v xml:space="preserve"> </v>
      </c>
      <c r="B83" s="353" t="str">
        <f t="shared" si="7"/>
        <v xml:space="preserve"> </v>
      </c>
      <c r="C83" s="348" t="str">
        <f>IF(OR(AUG!B88&lt;=0),"",AUG!B88)</f>
        <v xml:space="preserve"> </v>
      </c>
      <c r="D83" s="349" t="str">
        <f>IF(OR(AUG!B88&lt;=0),"",AUG!AN88)</f>
        <v xml:space="preserve"> </v>
      </c>
      <c r="E83" s="350" t="str">
        <f>IF(OR(AUG!B88&lt;=0),"",AUG!AP88)</f>
        <v xml:space="preserve"> </v>
      </c>
      <c r="F83" s="351">
        <f t="shared" si="9"/>
        <v>0</v>
      </c>
      <c r="G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H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I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J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K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L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M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N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O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P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Q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R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S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T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U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V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W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X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Y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Z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A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B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C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D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E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F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G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H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I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J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K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L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M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N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O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P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Q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R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S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T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U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V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W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X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Y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AZ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A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B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C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D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E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F83" s="352">
        <f>SUMIF(AUG!$E$6:$AI$6,Therapieübersicht!$G$7:$BF$7,AUG!$E88:$AI88)+
SUMIF(SEP!$E$6:$AG$6,Therapieübersicht!$G$7:$BF$7,SEP!$E88:$AI88)+
SUMIF(OKT!$E$6:$AI$6,Therapieübersicht!$G$7:$BF$7,OKT!$E88:$AI88)+
SUMIF(NOV!$E$6:$AI$6,Therapieübersicht!$G$7:$BF$7,NOV!$E88:$AI88)+
SUMIF(DEZ!$E$6:$AI$6,Therapieübersicht!$G$7:$BF$7,DEZ!$E88:$AI88)+
SUMIF(JAN!$E$6:$AI$6,Therapieübersicht!$G$7:$BF$7,JAN!$E88:$AI88)+
SUMIF(FEB!$E$6:$AI$6,Therapieübersicht!$G$7:$BF$7,FEB!$E88:$AI88)+
SUMIF(MAR!$E$6:$AI$6,Therapieübersicht!$G$7:$BF$7,MAR!$E88:$AI88)+
SUMIF(APR!$E$6:$AI$6,Therapieübersicht!$G$7:$BF$7,APR!$E88:$AI88)+
SUMIF(MAI!$E$6:$AI$6,Therapieübersicht!$G$7:$BF$7,MAI!$E88:$AI88)+
SUMIF(JUN!$E$6:$AI$6,Therapieübersicht!$G$7:$BF$7,JUN!$E88:$AI88)+
SUMIF(JUL!$E$6:$AI$6,Therapieübersicht!$G$7:$BF$7,JUL!$E88:$AI88)</f>
        <v>0</v>
      </c>
      <c r="BG83" s="697" t="str">
        <f>IF(AUG!B88=" "," ",AUG!AO88)</f>
        <v xml:space="preserve"> </v>
      </c>
      <c r="BH83" s="697" t="str">
        <f>IF(OR(Kinder!C82&lt;=0),"",Kinder!L82)</f>
        <v/>
      </c>
      <c r="BI83" s="697" t="str">
        <f>IF(AUG!D88=" "," ",AUG!AR88)</f>
        <v xml:space="preserve"> </v>
      </c>
      <c r="BJ83" s="697">
        <f t="shared" si="10"/>
        <v>0</v>
      </c>
      <c r="BK83" s="698">
        <f t="shared" si="11"/>
        <v>0</v>
      </c>
    </row>
    <row r="84" spans="1:63" ht="13.5" thickBot="1">
      <c r="A84" s="346" t="str">
        <f t="shared" si="8"/>
        <v xml:space="preserve"> </v>
      </c>
      <c r="B84" s="353" t="str">
        <f t="shared" ref="B84:B98" si="12">IF(D84=" "," ",IF((F84+E84)&gt;=D84,"abgeschlossen",D84-(E84+F84)&amp;" Min. verbl."))</f>
        <v xml:space="preserve"> </v>
      </c>
      <c r="C84" s="348" t="str">
        <f>IF(OR(AUG!B89&lt;=0),"",AUG!B89)</f>
        <v xml:space="preserve"> </v>
      </c>
      <c r="D84" s="349" t="str">
        <f>IF(OR(AUG!B89&lt;=0),"",AUG!AN89)</f>
        <v xml:space="preserve"> </v>
      </c>
      <c r="E84" s="350" t="str">
        <f>IF(OR(AUG!B89&lt;=0),"",AUG!AP89)</f>
        <v xml:space="preserve"> </v>
      </c>
      <c r="F84" s="351">
        <f t="shared" si="9"/>
        <v>0</v>
      </c>
      <c r="G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H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I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J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K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L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M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N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O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P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Q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R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S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T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U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V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W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X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Y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Z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A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B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C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D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E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F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G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H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I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J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K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L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M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N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O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P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Q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R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S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T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U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V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W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X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Y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AZ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A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B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C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D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E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F84" s="352">
        <f>SUMIF(AUG!$E$6:$AI$6,Therapieübersicht!$G$7:$BF$7,AUG!$E89:$AI89)+
SUMIF(SEP!$E$6:$AG$6,Therapieübersicht!$G$7:$BF$7,SEP!$E89:$AI89)+
SUMIF(OKT!$E$6:$AI$6,Therapieübersicht!$G$7:$BF$7,OKT!$E89:$AI89)+
SUMIF(NOV!$E$6:$AI$6,Therapieübersicht!$G$7:$BF$7,NOV!$E89:$AI89)+
SUMIF(DEZ!$E$6:$AI$6,Therapieübersicht!$G$7:$BF$7,DEZ!$E89:$AI89)+
SUMIF(JAN!$E$6:$AI$6,Therapieübersicht!$G$7:$BF$7,JAN!$E89:$AI89)+
SUMIF(FEB!$E$6:$AI$6,Therapieübersicht!$G$7:$BF$7,FEB!$E89:$AI89)+
SUMIF(MAR!$E$6:$AI$6,Therapieübersicht!$G$7:$BF$7,MAR!$E89:$AI89)+
SUMIF(APR!$E$6:$AI$6,Therapieübersicht!$G$7:$BF$7,APR!$E89:$AI89)+
SUMIF(MAI!$E$6:$AI$6,Therapieübersicht!$G$7:$BF$7,MAI!$E89:$AI89)+
SUMIF(JUN!$E$6:$AI$6,Therapieübersicht!$G$7:$BF$7,JUN!$E89:$AI89)+
SUMIF(JUL!$E$6:$AI$6,Therapieübersicht!$G$7:$BF$7,JUL!$E89:$AI89)</f>
        <v>0</v>
      </c>
      <c r="BG84" s="697" t="str">
        <f>IF(AUG!B89=" "," ",AUG!AO89)</f>
        <v xml:space="preserve"> </v>
      </c>
      <c r="BH84" s="697" t="str">
        <f>IF(OR(Kinder!C83&lt;=0),"",Kinder!L83)</f>
        <v/>
      </c>
      <c r="BI84" s="697" t="str">
        <f>IF(AUG!D89=" "," ",AUG!AR89)</f>
        <v xml:space="preserve"> </v>
      </c>
      <c r="BJ84" s="697">
        <f t="shared" si="10"/>
        <v>0</v>
      </c>
      <c r="BK84" s="698">
        <f t="shared" si="11"/>
        <v>0</v>
      </c>
    </row>
    <row r="85" spans="1:63" ht="13.5" thickBot="1">
      <c r="A85" s="346" t="str">
        <f t="shared" si="8"/>
        <v xml:space="preserve"> </v>
      </c>
      <c r="B85" s="353" t="str">
        <f t="shared" si="12"/>
        <v xml:space="preserve"> </v>
      </c>
      <c r="C85" s="348" t="str">
        <f>IF(OR(AUG!B90&lt;=0),"",AUG!B90)</f>
        <v xml:space="preserve"> </v>
      </c>
      <c r="D85" s="349" t="str">
        <f>IF(OR(AUG!B90&lt;=0),"",AUG!AN90)</f>
        <v xml:space="preserve"> </v>
      </c>
      <c r="E85" s="350" t="str">
        <f>IF(OR(AUG!B90&lt;=0),"",AUG!AP90)</f>
        <v xml:space="preserve"> </v>
      </c>
      <c r="F85" s="351">
        <f t="shared" si="9"/>
        <v>0</v>
      </c>
      <c r="G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H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I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J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K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L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M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N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O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P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Q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R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S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T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U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V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W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X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Y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Z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A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B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C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D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E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F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G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H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I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J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K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L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M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N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O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P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Q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R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S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T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U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V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W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X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Y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AZ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A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B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C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D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E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F85" s="352">
        <f>SUMIF(AUG!$E$6:$AI$6,Therapieübersicht!$G$7:$BF$7,AUG!$E90:$AI90)+
SUMIF(SEP!$E$6:$AG$6,Therapieübersicht!$G$7:$BF$7,SEP!$E90:$AI90)+
SUMIF(OKT!$E$6:$AI$6,Therapieübersicht!$G$7:$BF$7,OKT!$E90:$AI90)+
SUMIF(NOV!$E$6:$AI$6,Therapieübersicht!$G$7:$BF$7,NOV!$E90:$AI90)+
SUMIF(DEZ!$E$6:$AI$6,Therapieübersicht!$G$7:$BF$7,DEZ!$E90:$AI90)+
SUMIF(JAN!$E$6:$AI$6,Therapieübersicht!$G$7:$BF$7,JAN!$E90:$AI90)+
SUMIF(FEB!$E$6:$AI$6,Therapieübersicht!$G$7:$BF$7,FEB!$E90:$AI90)+
SUMIF(MAR!$E$6:$AI$6,Therapieübersicht!$G$7:$BF$7,MAR!$E90:$AI90)+
SUMIF(APR!$E$6:$AI$6,Therapieübersicht!$G$7:$BF$7,APR!$E90:$AI90)+
SUMIF(MAI!$E$6:$AI$6,Therapieübersicht!$G$7:$BF$7,MAI!$E90:$AI90)+
SUMIF(JUN!$E$6:$AI$6,Therapieübersicht!$G$7:$BF$7,JUN!$E90:$AI90)+
SUMIF(JUL!$E$6:$AI$6,Therapieübersicht!$G$7:$BF$7,JUL!$E90:$AI90)</f>
        <v>0</v>
      </c>
      <c r="BG85" s="697" t="str">
        <f>IF(AUG!B90=" "," ",AUG!AO90)</f>
        <v xml:space="preserve"> </v>
      </c>
      <c r="BH85" s="697" t="str">
        <f>IF(OR(Kinder!C84&lt;=0),"",Kinder!L84)</f>
        <v/>
      </c>
      <c r="BI85" s="697" t="str">
        <f>IF(AUG!D90=" "," ",AUG!AR90)</f>
        <v xml:space="preserve"> </v>
      </c>
      <c r="BJ85" s="697">
        <f t="shared" si="10"/>
        <v>0</v>
      </c>
      <c r="BK85" s="698">
        <f t="shared" si="11"/>
        <v>0</v>
      </c>
    </row>
    <row r="86" spans="1:63" ht="13.5" thickBot="1">
      <c r="A86" s="346" t="str">
        <f t="shared" si="8"/>
        <v xml:space="preserve"> </v>
      </c>
      <c r="B86" s="353" t="str">
        <f t="shared" si="12"/>
        <v xml:space="preserve"> </v>
      </c>
      <c r="C86" s="348" t="str">
        <f>IF(OR(AUG!B91&lt;=0),"",AUG!B91)</f>
        <v xml:space="preserve"> </v>
      </c>
      <c r="D86" s="349" t="str">
        <f>IF(OR(AUG!B91&lt;=0),"",AUG!AN91)</f>
        <v xml:space="preserve"> </v>
      </c>
      <c r="E86" s="350" t="str">
        <f>IF(OR(AUG!B91&lt;=0),"",AUG!AP91)</f>
        <v xml:space="preserve"> </v>
      </c>
      <c r="F86" s="351">
        <f t="shared" si="9"/>
        <v>0</v>
      </c>
      <c r="G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H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I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J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K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L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M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N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O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P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Q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R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S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T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U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V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W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X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Y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Z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A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B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C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D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E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F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G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H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I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J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K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L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M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N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O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P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Q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R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S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T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U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V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W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X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Y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AZ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A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B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C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D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E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F86" s="352">
        <f>SUMIF(AUG!$E$6:$AI$6,Therapieübersicht!$G$7:$BF$7,AUG!$E91:$AI91)+
SUMIF(SEP!$E$6:$AG$6,Therapieübersicht!$G$7:$BF$7,SEP!$E91:$AI91)+
SUMIF(OKT!$E$6:$AI$6,Therapieübersicht!$G$7:$BF$7,OKT!$E91:$AI91)+
SUMIF(NOV!$E$6:$AI$6,Therapieübersicht!$G$7:$BF$7,NOV!$E91:$AI91)+
SUMIF(DEZ!$E$6:$AI$6,Therapieübersicht!$G$7:$BF$7,DEZ!$E91:$AI91)+
SUMIF(JAN!$E$6:$AI$6,Therapieübersicht!$G$7:$BF$7,JAN!$E91:$AI91)+
SUMIF(FEB!$E$6:$AI$6,Therapieübersicht!$G$7:$BF$7,FEB!$E91:$AI91)+
SUMIF(MAR!$E$6:$AI$6,Therapieübersicht!$G$7:$BF$7,MAR!$E91:$AI91)+
SUMIF(APR!$E$6:$AI$6,Therapieübersicht!$G$7:$BF$7,APR!$E91:$AI91)+
SUMIF(MAI!$E$6:$AI$6,Therapieübersicht!$G$7:$BF$7,MAI!$E91:$AI91)+
SUMIF(JUN!$E$6:$AI$6,Therapieübersicht!$G$7:$BF$7,JUN!$E91:$AI91)+
SUMIF(JUL!$E$6:$AI$6,Therapieübersicht!$G$7:$BF$7,JUL!$E91:$AI91)</f>
        <v>0</v>
      </c>
      <c r="BG86" s="697" t="str">
        <f>IF(AUG!B91=" "," ",AUG!AO91)</f>
        <v xml:space="preserve"> </v>
      </c>
      <c r="BH86" s="697" t="str">
        <f>IF(OR(Kinder!C85&lt;=0),"",Kinder!L85)</f>
        <v/>
      </c>
      <c r="BI86" s="697" t="str">
        <f>IF(AUG!D91=" "," ",AUG!AR91)</f>
        <v xml:space="preserve"> </v>
      </c>
      <c r="BJ86" s="697">
        <f t="shared" si="10"/>
        <v>0</v>
      </c>
      <c r="BK86" s="698">
        <f t="shared" si="11"/>
        <v>0</v>
      </c>
    </row>
    <row r="87" spans="1:63" ht="13.5" thickBot="1">
      <c r="A87" s="346" t="str">
        <f t="shared" si="8"/>
        <v xml:space="preserve"> </v>
      </c>
      <c r="B87" s="353" t="str">
        <f t="shared" si="12"/>
        <v xml:space="preserve"> </v>
      </c>
      <c r="C87" s="348" t="str">
        <f>IF(OR(AUG!B92&lt;=0),"",AUG!B92)</f>
        <v xml:space="preserve"> </v>
      </c>
      <c r="D87" s="349" t="str">
        <f>IF(OR(AUG!B92&lt;=0),"",AUG!AN92)</f>
        <v xml:space="preserve"> </v>
      </c>
      <c r="E87" s="350" t="str">
        <f>IF(OR(AUG!B92&lt;=0),"",AUG!AP92)</f>
        <v xml:space="preserve"> </v>
      </c>
      <c r="F87" s="351">
        <f t="shared" si="9"/>
        <v>0</v>
      </c>
      <c r="G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H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I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J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K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L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M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N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O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P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Q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R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S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T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U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V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W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X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Y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Z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A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B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C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D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E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F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G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H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I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J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K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L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M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N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O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P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Q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R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S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T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U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V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W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X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Y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AZ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A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B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C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D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E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F87" s="352">
        <f>SUMIF(AUG!$E$6:$AI$6,Therapieübersicht!$G$7:$BF$7,AUG!$E92:$AI92)+
SUMIF(SEP!$E$6:$AG$6,Therapieübersicht!$G$7:$BF$7,SEP!$E92:$AI92)+
SUMIF(OKT!$E$6:$AI$6,Therapieübersicht!$G$7:$BF$7,OKT!$E92:$AI92)+
SUMIF(NOV!$E$6:$AI$6,Therapieübersicht!$G$7:$BF$7,NOV!$E92:$AI92)+
SUMIF(DEZ!$E$6:$AI$6,Therapieübersicht!$G$7:$BF$7,DEZ!$E92:$AI92)+
SUMIF(JAN!$E$6:$AI$6,Therapieübersicht!$G$7:$BF$7,JAN!$E92:$AI92)+
SUMIF(FEB!$E$6:$AI$6,Therapieübersicht!$G$7:$BF$7,FEB!$E92:$AI92)+
SUMIF(MAR!$E$6:$AI$6,Therapieübersicht!$G$7:$BF$7,MAR!$E92:$AI92)+
SUMIF(APR!$E$6:$AI$6,Therapieübersicht!$G$7:$BF$7,APR!$E92:$AI92)+
SUMIF(MAI!$E$6:$AI$6,Therapieübersicht!$G$7:$BF$7,MAI!$E92:$AI92)+
SUMIF(JUN!$E$6:$AI$6,Therapieübersicht!$G$7:$BF$7,JUN!$E92:$AI92)+
SUMIF(JUL!$E$6:$AI$6,Therapieübersicht!$G$7:$BF$7,JUL!$E92:$AI92)</f>
        <v>0</v>
      </c>
      <c r="BG87" s="697" t="str">
        <f>IF(AUG!B92=" "," ",AUG!AO92)</f>
        <v xml:space="preserve"> </v>
      </c>
      <c r="BH87" s="697" t="str">
        <f>IF(OR(Kinder!C86&lt;=0),"",Kinder!L86)</f>
        <v/>
      </c>
      <c r="BI87" s="697" t="str">
        <f>IF(AUG!D92=" "," ",AUG!AR92)</f>
        <v xml:space="preserve"> </v>
      </c>
      <c r="BJ87" s="697">
        <f t="shared" si="10"/>
        <v>0</v>
      </c>
      <c r="BK87" s="698">
        <f t="shared" si="11"/>
        <v>0</v>
      </c>
    </row>
    <row r="88" spans="1:63" ht="13.5" thickBot="1">
      <c r="A88" s="346" t="str">
        <f t="shared" si="8"/>
        <v xml:space="preserve"> </v>
      </c>
      <c r="B88" s="353" t="str">
        <f t="shared" si="12"/>
        <v xml:space="preserve"> </v>
      </c>
      <c r="C88" s="348" t="str">
        <f>IF(OR(AUG!B93&lt;=0),"",AUG!B93)</f>
        <v xml:space="preserve"> </v>
      </c>
      <c r="D88" s="349" t="str">
        <f>IF(OR(AUG!B93&lt;=0),"",AUG!AN93)</f>
        <v xml:space="preserve"> </v>
      </c>
      <c r="E88" s="350" t="str">
        <f>IF(OR(AUG!B93&lt;=0),"",AUG!AP93)</f>
        <v xml:space="preserve"> </v>
      </c>
      <c r="F88" s="351">
        <f t="shared" si="9"/>
        <v>0</v>
      </c>
      <c r="G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H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I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J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K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L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M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N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O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P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Q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R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S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T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U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V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W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X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Y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Z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A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B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C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D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E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F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G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H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I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J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K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L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M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N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O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P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Q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R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S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T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U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V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W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X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Y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AZ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A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B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C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D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E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F88" s="352">
        <f>SUMIF(AUG!$E$6:$AI$6,Therapieübersicht!$G$7:$BF$7,AUG!$E93:$AI93)+
SUMIF(SEP!$E$6:$AG$6,Therapieübersicht!$G$7:$BF$7,SEP!$E93:$AI93)+
SUMIF(OKT!$E$6:$AI$6,Therapieübersicht!$G$7:$BF$7,OKT!$E93:$AI93)+
SUMIF(NOV!$E$6:$AI$6,Therapieübersicht!$G$7:$BF$7,NOV!$E93:$AI93)+
SUMIF(DEZ!$E$6:$AI$6,Therapieübersicht!$G$7:$BF$7,DEZ!$E93:$AI93)+
SUMIF(JAN!$E$6:$AI$6,Therapieübersicht!$G$7:$BF$7,JAN!$E93:$AI93)+
SUMIF(FEB!$E$6:$AI$6,Therapieübersicht!$G$7:$BF$7,FEB!$E93:$AI93)+
SUMIF(MAR!$E$6:$AI$6,Therapieübersicht!$G$7:$BF$7,MAR!$E93:$AI93)+
SUMIF(APR!$E$6:$AI$6,Therapieübersicht!$G$7:$BF$7,APR!$E93:$AI93)+
SUMIF(MAI!$E$6:$AI$6,Therapieübersicht!$G$7:$BF$7,MAI!$E93:$AI93)+
SUMIF(JUN!$E$6:$AI$6,Therapieübersicht!$G$7:$BF$7,JUN!$E93:$AI93)+
SUMIF(JUL!$E$6:$AI$6,Therapieübersicht!$G$7:$BF$7,JUL!$E93:$AI93)</f>
        <v>0</v>
      </c>
      <c r="BG88" s="697" t="str">
        <f>IF(AUG!B93=" "," ",AUG!AO93)</f>
        <v xml:space="preserve"> </v>
      </c>
      <c r="BH88" s="697" t="str">
        <f>IF(OR(Kinder!C87&lt;=0),"",Kinder!L87)</f>
        <v/>
      </c>
      <c r="BI88" s="697" t="str">
        <f>IF(AUG!D93=" "," ",AUG!AR93)</f>
        <v xml:space="preserve"> </v>
      </c>
      <c r="BJ88" s="697">
        <f t="shared" si="10"/>
        <v>0</v>
      </c>
      <c r="BK88" s="698">
        <f t="shared" si="11"/>
        <v>0</v>
      </c>
    </row>
    <row r="89" spans="1:63" ht="13.5" thickBot="1">
      <c r="A89" s="346" t="str">
        <f t="shared" si="8"/>
        <v xml:space="preserve"> </v>
      </c>
      <c r="B89" s="353" t="str">
        <f t="shared" si="12"/>
        <v xml:space="preserve"> </v>
      </c>
      <c r="C89" s="348" t="str">
        <f>IF(OR(AUG!B94&lt;=0),"",AUG!B94)</f>
        <v xml:space="preserve"> </v>
      </c>
      <c r="D89" s="349" t="str">
        <f>IF(OR(AUG!B94&lt;=0),"",AUG!AN94)</f>
        <v xml:space="preserve"> </v>
      </c>
      <c r="E89" s="350" t="str">
        <f>IF(OR(AUG!B94&lt;=0),"",AUG!AP94)</f>
        <v xml:space="preserve"> </v>
      </c>
      <c r="F89" s="351">
        <f t="shared" si="9"/>
        <v>0</v>
      </c>
      <c r="G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H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I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J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K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L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M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N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O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P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Q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R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S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T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U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V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W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X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Y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Z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A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B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C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D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E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F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G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H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I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J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K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L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M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N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O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P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Q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R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S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T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U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V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W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X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Y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AZ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A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B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C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D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E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F89" s="352">
        <f>SUMIF(AUG!$E$6:$AI$6,Therapieübersicht!$G$7:$BF$7,AUG!$E94:$AI94)+
SUMIF(SEP!$E$6:$AG$6,Therapieübersicht!$G$7:$BF$7,SEP!$E94:$AI94)+
SUMIF(OKT!$E$6:$AI$6,Therapieübersicht!$G$7:$BF$7,OKT!$E94:$AI94)+
SUMIF(NOV!$E$6:$AI$6,Therapieübersicht!$G$7:$BF$7,NOV!$E94:$AI94)+
SUMIF(DEZ!$E$6:$AI$6,Therapieübersicht!$G$7:$BF$7,DEZ!$E94:$AI94)+
SUMIF(JAN!$E$6:$AI$6,Therapieübersicht!$G$7:$BF$7,JAN!$E94:$AI94)+
SUMIF(FEB!$E$6:$AI$6,Therapieübersicht!$G$7:$BF$7,FEB!$E94:$AI94)+
SUMIF(MAR!$E$6:$AI$6,Therapieübersicht!$G$7:$BF$7,MAR!$E94:$AI94)+
SUMIF(APR!$E$6:$AI$6,Therapieübersicht!$G$7:$BF$7,APR!$E94:$AI94)+
SUMIF(MAI!$E$6:$AI$6,Therapieübersicht!$G$7:$BF$7,MAI!$E94:$AI94)+
SUMIF(JUN!$E$6:$AI$6,Therapieübersicht!$G$7:$BF$7,JUN!$E94:$AI94)+
SUMIF(JUL!$E$6:$AI$6,Therapieübersicht!$G$7:$BF$7,JUL!$E94:$AI94)</f>
        <v>0</v>
      </c>
      <c r="BG89" s="697" t="str">
        <f>IF(AUG!B94=" "," ",AUG!AO94)</f>
        <v xml:space="preserve"> </v>
      </c>
      <c r="BH89" s="697" t="str">
        <f>IF(OR(Kinder!C88&lt;=0),"",Kinder!L88)</f>
        <v/>
      </c>
      <c r="BI89" s="697" t="str">
        <f>IF(AUG!D94=" "," ",AUG!AR94)</f>
        <v xml:space="preserve"> </v>
      </c>
      <c r="BJ89" s="697">
        <f t="shared" si="10"/>
        <v>0</v>
      </c>
      <c r="BK89" s="698">
        <f t="shared" si="11"/>
        <v>0</v>
      </c>
    </row>
    <row r="90" spans="1:63" ht="13.5" thickBot="1">
      <c r="A90" s="346" t="str">
        <f t="shared" si="8"/>
        <v xml:space="preserve"> </v>
      </c>
      <c r="B90" s="353" t="str">
        <f t="shared" si="12"/>
        <v xml:space="preserve"> </v>
      </c>
      <c r="C90" s="348" t="str">
        <f>IF(OR(AUG!B95&lt;=0),"",AUG!B95)</f>
        <v xml:space="preserve"> </v>
      </c>
      <c r="D90" s="349" t="str">
        <f>IF(OR(AUG!B95&lt;=0),"",AUG!AN95)</f>
        <v xml:space="preserve"> </v>
      </c>
      <c r="E90" s="350" t="str">
        <f>IF(OR(AUG!B95&lt;=0),"",AUG!AP95)</f>
        <v xml:space="preserve"> </v>
      </c>
      <c r="F90" s="351">
        <f t="shared" si="9"/>
        <v>0</v>
      </c>
      <c r="G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H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I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J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K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L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M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N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O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P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Q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R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S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T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U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V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W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X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Y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Z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A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B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C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D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E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F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G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H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I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J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K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L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M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N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O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P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Q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R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S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T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U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V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W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X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Y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AZ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A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B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C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D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E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F90" s="352">
        <f>SUMIF(AUG!$E$6:$AI$6,Therapieübersicht!$G$7:$BF$7,AUG!$E95:$AI95)+
SUMIF(SEP!$E$6:$AG$6,Therapieübersicht!$G$7:$BF$7,SEP!$E95:$AI95)+
SUMIF(OKT!$E$6:$AI$6,Therapieübersicht!$G$7:$BF$7,OKT!$E95:$AI95)+
SUMIF(NOV!$E$6:$AI$6,Therapieübersicht!$G$7:$BF$7,NOV!$E95:$AI95)+
SUMIF(DEZ!$E$6:$AI$6,Therapieübersicht!$G$7:$BF$7,DEZ!$E95:$AI95)+
SUMIF(JAN!$E$6:$AI$6,Therapieübersicht!$G$7:$BF$7,JAN!$E95:$AI95)+
SUMIF(FEB!$E$6:$AI$6,Therapieübersicht!$G$7:$BF$7,FEB!$E95:$AI95)+
SUMIF(MAR!$E$6:$AI$6,Therapieübersicht!$G$7:$BF$7,MAR!$E95:$AI95)+
SUMIF(APR!$E$6:$AI$6,Therapieübersicht!$G$7:$BF$7,APR!$E95:$AI95)+
SUMIF(MAI!$E$6:$AI$6,Therapieübersicht!$G$7:$BF$7,MAI!$E95:$AI95)+
SUMIF(JUN!$E$6:$AI$6,Therapieübersicht!$G$7:$BF$7,JUN!$E95:$AI95)+
SUMIF(JUL!$E$6:$AI$6,Therapieübersicht!$G$7:$BF$7,JUL!$E95:$AI95)</f>
        <v>0</v>
      </c>
      <c r="BG90" s="697" t="str">
        <f>IF(AUG!B95=" "," ",AUG!AO95)</f>
        <v xml:space="preserve"> </v>
      </c>
      <c r="BH90" s="697" t="str">
        <f>IF(OR(Kinder!C89&lt;=0),"",Kinder!L89)</f>
        <v/>
      </c>
      <c r="BI90" s="697" t="str">
        <f>IF(AUG!D95=" "," ",AUG!AR95)</f>
        <v xml:space="preserve"> </v>
      </c>
      <c r="BJ90" s="697">
        <f t="shared" si="10"/>
        <v>0</v>
      </c>
      <c r="BK90" s="698">
        <f t="shared" si="11"/>
        <v>0</v>
      </c>
    </row>
    <row r="91" spans="1:63" ht="13.5" thickBot="1">
      <c r="A91" s="346" t="str">
        <f t="shared" si="8"/>
        <v xml:space="preserve"> </v>
      </c>
      <c r="B91" s="353" t="str">
        <f t="shared" si="12"/>
        <v xml:space="preserve"> </v>
      </c>
      <c r="C91" s="348" t="str">
        <f>IF(OR(AUG!B96&lt;=0),"",AUG!B96)</f>
        <v xml:space="preserve"> </v>
      </c>
      <c r="D91" s="349" t="str">
        <f>IF(OR(AUG!B96&lt;=0),"",AUG!AN96)</f>
        <v xml:space="preserve"> </v>
      </c>
      <c r="E91" s="350" t="str">
        <f>IF(OR(AUG!B96&lt;=0),"",AUG!AP96)</f>
        <v xml:space="preserve"> </v>
      </c>
      <c r="F91" s="351">
        <f t="shared" si="9"/>
        <v>0</v>
      </c>
      <c r="G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H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I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J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K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L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M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N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O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P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Q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R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S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T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U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V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W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X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Y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Z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A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B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C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D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E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F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G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H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I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J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K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L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M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N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O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P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Q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R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S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T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U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V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W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X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Y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AZ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A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B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C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D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E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F91" s="352">
        <f>SUMIF(AUG!$E$6:$AI$6,Therapieübersicht!$G$7:$BF$7,AUG!$E96:$AI96)+
SUMIF(SEP!$E$6:$AG$6,Therapieübersicht!$G$7:$BF$7,SEP!$E96:$AI96)+
SUMIF(OKT!$E$6:$AI$6,Therapieübersicht!$G$7:$BF$7,OKT!$E96:$AI96)+
SUMIF(NOV!$E$6:$AI$6,Therapieübersicht!$G$7:$BF$7,NOV!$E96:$AI96)+
SUMIF(DEZ!$E$6:$AI$6,Therapieübersicht!$G$7:$BF$7,DEZ!$E96:$AI96)+
SUMIF(JAN!$E$6:$AI$6,Therapieübersicht!$G$7:$BF$7,JAN!$E96:$AI96)+
SUMIF(FEB!$E$6:$AI$6,Therapieübersicht!$G$7:$BF$7,FEB!$E96:$AI96)+
SUMIF(MAR!$E$6:$AI$6,Therapieübersicht!$G$7:$BF$7,MAR!$E96:$AI96)+
SUMIF(APR!$E$6:$AI$6,Therapieübersicht!$G$7:$BF$7,APR!$E96:$AI96)+
SUMIF(MAI!$E$6:$AI$6,Therapieübersicht!$G$7:$BF$7,MAI!$E96:$AI96)+
SUMIF(JUN!$E$6:$AI$6,Therapieübersicht!$G$7:$BF$7,JUN!$E96:$AI96)+
SUMIF(JUL!$E$6:$AI$6,Therapieübersicht!$G$7:$BF$7,JUL!$E96:$AI96)</f>
        <v>0</v>
      </c>
      <c r="BG91" s="697" t="str">
        <f>IF(AUG!B96=" "," ",AUG!AO96)</f>
        <v xml:space="preserve"> </v>
      </c>
      <c r="BH91" s="697" t="str">
        <f>IF(OR(Kinder!C90&lt;=0),"",Kinder!L90)</f>
        <v/>
      </c>
      <c r="BI91" s="697" t="str">
        <f>IF(AUG!D96=" "," ",AUG!AR96)</f>
        <v xml:space="preserve"> </v>
      </c>
      <c r="BJ91" s="697">
        <f t="shared" si="10"/>
        <v>0</v>
      </c>
      <c r="BK91" s="698">
        <f t="shared" si="11"/>
        <v>0</v>
      </c>
    </row>
    <row r="92" spans="1:63" ht="13.5" thickBot="1">
      <c r="A92" s="346" t="str">
        <f t="shared" si="8"/>
        <v xml:space="preserve"> </v>
      </c>
      <c r="B92" s="353" t="str">
        <f t="shared" si="12"/>
        <v xml:space="preserve"> </v>
      </c>
      <c r="C92" s="348" t="str">
        <f>IF(OR(AUG!B97&lt;=0),"",AUG!B97)</f>
        <v xml:space="preserve"> </v>
      </c>
      <c r="D92" s="349" t="str">
        <f>IF(OR(AUG!B97&lt;=0),"",AUG!AN97)</f>
        <v xml:space="preserve"> </v>
      </c>
      <c r="E92" s="350" t="str">
        <f>IF(OR(AUG!B97&lt;=0),"",AUG!AP97)</f>
        <v xml:space="preserve"> </v>
      </c>
      <c r="F92" s="351">
        <f t="shared" si="9"/>
        <v>0</v>
      </c>
      <c r="G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H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I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J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K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L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M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N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O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P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Q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R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S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T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U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V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W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X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Y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Z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A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B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C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D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E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F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G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H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I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J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K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L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M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N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O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P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Q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R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S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T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U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V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W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X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Y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AZ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A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B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C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D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E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F92" s="352">
        <f>SUMIF(AUG!$E$6:$AI$6,Therapieübersicht!$G$7:$BF$7,AUG!$E97:$AI97)+
SUMIF(SEP!$E$6:$AG$6,Therapieübersicht!$G$7:$BF$7,SEP!$E97:$AI97)+
SUMIF(OKT!$E$6:$AI$6,Therapieübersicht!$G$7:$BF$7,OKT!$E97:$AI97)+
SUMIF(NOV!$E$6:$AI$6,Therapieübersicht!$G$7:$BF$7,NOV!$E97:$AI97)+
SUMIF(DEZ!$E$6:$AI$6,Therapieübersicht!$G$7:$BF$7,DEZ!$E97:$AI97)+
SUMIF(JAN!$E$6:$AI$6,Therapieübersicht!$G$7:$BF$7,JAN!$E97:$AI97)+
SUMIF(FEB!$E$6:$AI$6,Therapieübersicht!$G$7:$BF$7,FEB!$E97:$AI97)+
SUMIF(MAR!$E$6:$AI$6,Therapieübersicht!$G$7:$BF$7,MAR!$E97:$AI97)+
SUMIF(APR!$E$6:$AI$6,Therapieübersicht!$G$7:$BF$7,APR!$E97:$AI97)+
SUMIF(MAI!$E$6:$AI$6,Therapieübersicht!$G$7:$BF$7,MAI!$E97:$AI97)+
SUMIF(JUN!$E$6:$AI$6,Therapieübersicht!$G$7:$BF$7,JUN!$E97:$AI97)+
SUMIF(JUL!$E$6:$AI$6,Therapieübersicht!$G$7:$BF$7,JUL!$E97:$AI97)</f>
        <v>0</v>
      </c>
      <c r="BG92" s="697" t="str">
        <f>IF(AUG!B97=" "," ",AUG!AO97)</f>
        <v xml:space="preserve"> </v>
      </c>
      <c r="BH92" s="697" t="str">
        <f>IF(OR(Kinder!C91&lt;=0),"",Kinder!L91)</f>
        <v/>
      </c>
      <c r="BI92" s="697" t="str">
        <f>IF(AUG!D97=" "," ",AUG!AR97)</f>
        <v xml:space="preserve"> </v>
      </c>
      <c r="BJ92" s="697">
        <f t="shared" si="10"/>
        <v>0</v>
      </c>
      <c r="BK92" s="698">
        <f t="shared" si="11"/>
        <v>0</v>
      </c>
    </row>
    <row r="93" spans="1:63" ht="13.5" thickBot="1">
      <c r="A93" s="346" t="str">
        <f t="shared" si="8"/>
        <v xml:space="preserve"> </v>
      </c>
      <c r="B93" s="353" t="str">
        <f t="shared" si="12"/>
        <v xml:space="preserve"> </v>
      </c>
      <c r="C93" s="348" t="str">
        <f>IF(OR(AUG!B98&lt;=0),"",AUG!B98)</f>
        <v xml:space="preserve"> </v>
      </c>
      <c r="D93" s="349" t="str">
        <f>IF(OR(AUG!B98&lt;=0),"",AUG!AN98)</f>
        <v xml:space="preserve"> </v>
      </c>
      <c r="E93" s="350" t="str">
        <f>IF(OR(AUG!B98&lt;=0),"",AUG!AP98)</f>
        <v xml:space="preserve"> </v>
      </c>
      <c r="F93" s="351">
        <f t="shared" si="9"/>
        <v>0</v>
      </c>
      <c r="G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H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I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J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K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L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M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N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O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P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Q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R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S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T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U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V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W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X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Y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Z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A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B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C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D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E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F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G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H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I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J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K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L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M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N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O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P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Q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R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S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T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U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V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W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X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Y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AZ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A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B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C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D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E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F93" s="352">
        <f>SUMIF(AUG!$E$6:$AI$6,Therapieübersicht!$G$7:$BF$7,AUG!$E98:$AI98)+
SUMIF(SEP!$E$6:$AG$6,Therapieübersicht!$G$7:$BF$7,SEP!$E98:$AI98)+
SUMIF(OKT!$E$6:$AI$6,Therapieübersicht!$G$7:$BF$7,OKT!$E98:$AI98)+
SUMIF(NOV!$E$6:$AI$6,Therapieübersicht!$G$7:$BF$7,NOV!$E98:$AI98)+
SUMIF(DEZ!$E$6:$AI$6,Therapieübersicht!$G$7:$BF$7,DEZ!$E98:$AI98)+
SUMIF(JAN!$E$6:$AI$6,Therapieübersicht!$G$7:$BF$7,JAN!$E98:$AI98)+
SUMIF(FEB!$E$6:$AI$6,Therapieübersicht!$G$7:$BF$7,FEB!$E98:$AI98)+
SUMIF(MAR!$E$6:$AI$6,Therapieübersicht!$G$7:$BF$7,MAR!$E98:$AI98)+
SUMIF(APR!$E$6:$AI$6,Therapieübersicht!$G$7:$BF$7,APR!$E98:$AI98)+
SUMIF(MAI!$E$6:$AI$6,Therapieübersicht!$G$7:$BF$7,MAI!$E98:$AI98)+
SUMIF(JUN!$E$6:$AI$6,Therapieübersicht!$G$7:$BF$7,JUN!$E98:$AI98)+
SUMIF(JUL!$E$6:$AI$6,Therapieübersicht!$G$7:$BF$7,JUL!$E98:$AI98)</f>
        <v>0</v>
      </c>
      <c r="BG93" s="697" t="str">
        <f>IF(AUG!B98=" "," ",AUG!AO98)</f>
        <v xml:space="preserve"> </v>
      </c>
      <c r="BH93" s="697" t="str">
        <f>IF(OR(Kinder!C92&lt;=0),"",Kinder!L92)</f>
        <v/>
      </c>
      <c r="BI93" s="697" t="str">
        <f>IF(AUG!D98=" "," ",AUG!AR98)</f>
        <v xml:space="preserve"> </v>
      </c>
      <c r="BJ93" s="697">
        <f t="shared" si="10"/>
        <v>0</v>
      </c>
      <c r="BK93" s="698">
        <f t="shared" si="11"/>
        <v>0</v>
      </c>
    </row>
    <row r="94" spans="1:63" ht="13.5" thickBot="1">
      <c r="A94" s="346" t="str">
        <f t="shared" si="8"/>
        <v xml:space="preserve"> </v>
      </c>
      <c r="B94" s="353" t="str">
        <f t="shared" si="12"/>
        <v xml:space="preserve"> </v>
      </c>
      <c r="C94" s="348" t="str">
        <f>IF(OR(AUG!B99&lt;=0),"",AUG!B99)</f>
        <v xml:space="preserve"> </v>
      </c>
      <c r="D94" s="349" t="str">
        <f>IF(OR(AUG!B99&lt;=0),"",AUG!AN99)</f>
        <v xml:space="preserve"> </v>
      </c>
      <c r="E94" s="350" t="str">
        <f>IF(OR(AUG!B99&lt;=0),"",AUG!AP99)</f>
        <v xml:space="preserve"> </v>
      </c>
      <c r="F94" s="351">
        <f t="shared" si="9"/>
        <v>0</v>
      </c>
      <c r="G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H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I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J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K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L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M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N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O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P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Q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R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S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T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U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V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W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X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Y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Z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A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B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C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D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E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F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G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H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I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J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K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L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M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N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O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P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Q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R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S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T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U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V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W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X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Y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AZ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A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B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C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D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E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F94" s="352">
        <f>SUMIF(AUG!$E$6:$AI$6,Therapieübersicht!$G$7:$BF$7,AUG!$E99:$AI99)+
SUMIF(SEP!$E$6:$AG$6,Therapieübersicht!$G$7:$BF$7,SEP!$E99:$AI99)+
SUMIF(OKT!$E$6:$AI$6,Therapieübersicht!$G$7:$BF$7,OKT!$E99:$AI99)+
SUMIF(NOV!$E$6:$AI$6,Therapieübersicht!$G$7:$BF$7,NOV!$E99:$AI99)+
SUMIF(DEZ!$E$6:$AI$6,Therapieübersicht!$G$7:$BF$7,DEZ!$E99:$AI99)+
SUMIF(JAN!$E$6:$AI$6,Therapieübersicht!$G$7:$BF$7,JAN!$E99:$AI99)+
SUMIF(FEB!$E$6:$AI$6,Therapieübersicht!$G$7:$BF$7,FEB!$E99:$AI99)+
SUMIF(MAR!$E$6:$AI$6,Therapieübersicht!$G$7:$BF$7,MAR!$E99:$AI99)+
SUMIF(APR!$E$6:$AI$6,Therapieübersicht!$G$7:$BF$7,APR!$E99:$AI99)+
SUMIF(MAI!$E$6:$AI$6,Therapieübersicht!$G$7:$BF$7,MAI!$E99:$AI99)+
SUMIF(JUN!$E$6:$AI$6,Therapieübersicht!$G$7:$BF$7,JUN!$E99:$AI99)+
SUMIF(JUL!$E$6:$AI$6,Therapieübersicht!$G$7:$BF$7,JUL!$E99:$AI99)</f>
        <v>0</v>
      </c>
      <c r="BG94" s="697" t="str">
        <f>IF(AUG!B99=" "," ",AUG!AO99)</f>
        <v xml:space="preserve"> </v>
      </c>
      <c r="BH94" s="697" t="str">
        <f>IF(OR(Kinder!C93&lt;=0),"",Kinder!L93)</f>
        <v/>
      </c>
      <c r="BI94" s="697" t="str">
        <f>IF(AUG!D99=" "," ",AUG!AR99)</f>
        <v xml:space="preserve"> </v>
      </c>
      <c r="BJ94" s="697">
        <f t="shared" si="10"/>
        <v>0</v>
      </c>
      <c r="BK94" s="698">
        <f t="shared" si="11"/>
        <v>0</v>
      </c>
    </row>
    <row r="95" spans="1:63" ht="13.5" thickBot="1">
      <c r="A95" s="346" t="str">
        <f t="shared" si="8"/>
        <v xml:space="preserve"> </v>
      </c>
      <c r="B95" s="353" t="str">
        <f t="shared" si="12"/>
        <v xml:space="preserve"> </v>
      </c>
      <c r="C95" s="348" t="str">
        <f>IF(OR(AUG!B100&lt;=0),"",AUG!B100)</f>
        <v xml:space="preserve"> </v>
      </c>
      <c r="D95" s="349" t="str">
        <f>IF(OR(AUG!B100&lt;=0),"",AUG!AN100)</f>
        <v xml:space="preserve"> </v>
      </c>
      <c r="E95" s="350" t="str">
        <f>IF(OR(AUG!B100&lt;=0),"",AUG!AP100)</f>
        <v xml:space="preserve"> </v>
      </c>
      <c r="F95" s="351">
        <f t="shared" si="9"/>
        <v>0</v>
      </c>
      <c r="G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H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I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J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K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L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M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N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O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P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Q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R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S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T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U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V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W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X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Y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Z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A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B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C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D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E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F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G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H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I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J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K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L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M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N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O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P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Q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R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S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T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U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V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W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X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Y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AZ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A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B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C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D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E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F95" s="352">
        <f>SUMIF(AUG!$E$6:$AI$6,Therapieübersicht!$G$7:$BF$7,AUG!$E100:$AI100)+
SUMIF(SEP!$E$6:$AG$6,Therapieübersicht!$G$7:$BF$7,SEP!$E100:$AI100)+
SUMIF(OKT!$E$6:$AI$6,Therapieübersicht!$G$7:$BF$7,OKT!$E100:$AI100)+
SUMIF(NOV!$E$6:$AI$6,Therapieübersicht!$G$7:$BF$7,NOV!$E100:$AI100)+
SUMIF(DEZ!$E$6:$AI$6,Therapieübersicht!$G$7:$BF$7,DEZ!$E100:$AI100)+
SUMIF(JAN!$E$6:$AI$6,Therapieübersicht!$G$7:$BF$7,JAN!$E100:$AI100)+
SUMIF(FEB!$E$6:$AI$6,Therapieübersicht!$G$7:$BF$7,FEB!$E100:$AI100)+
SUMIF(MAR!$E$6:$AI$6,Therapieübersicht!$G$7:$BF$7,MAR!$E100:$AI100)+
SUMIF(APR!$E$6:$AI$6,Therapieübersicht!$G$7:$BF$7,APR!$E100:$AI100)+
SUMIF(MAI!$E$6:$AI$6,Therapieübersicht!$G$7:$BF$7,MAI!$E100:$AI100)+
SUMIF(JUN!$E$6:$AI$6,Therapieübersicht!$G$7:$BF$7,JUN!$E100:$AI100)+
SUMIF(JUL!$E$6:$AI$6,Therapieübersicht!$G$7:$BF$7,JUL!$E100:$AI100)</f>
        <v>0</v>
      </c>
      <c r="BG95" s="697" t="str">
        <f>IF(AUG!B100=" "," ",AUG!AO100)</f>
        <v xml:space="preserve"> </v>
      </c>
      <c r="BH95" s="697" t="str">
        <f>IF(OR(Kinder!C94&lt;=0),"",Kinder!L94)</f>
        <v/>
      </c>
      <c r="BI95" s="697" t="str">
        <f>IF(AUG!D100=" "," ",AUG!AR100)</f>
        <v xml:space="preserve"> </v>
      </c>
      <c r="BJ95" s="697">
        <f t="shared" si="10"/>
        <v>0</v>
      </c>
      <c r="BK95" s="698">
        <f t="shared" si="11"/>
        <v>0</v>
      </c>
    </row>
    <row r="96" spans="1:63" ht="13.5" thickBot="1">
      <c r="A96" s="346" t="str">
        <f t="shared" si="8"/>
        <v xml:space="preserve"> </v>
      </c>
      <c r="B96" s="353" t="str">
        <f t="shared" si="12"/>
        <v xml:space="preserve"> </v>
      </c>
      <c r="C96" s="348" t="str">
        <f>IF(OR(AUG!B101&lt;=0),"",AUG!B101)</f>
        <v xml:space="preserve"> </v>
      </c>
      <c r="D96" s="349" t="str">
        <f>IF(OR(AUG!B101&lt;=0),"",AUG!AN101)</f>
        <v xml:space="preserve"> </v>
      </c>
      <c r="E96" s="350" t="str">
        <f>IF(OR(AUG!B101&lt;=0),"",AUG!AP101)</f>
        <v xml:space="preserve"> </v>
      </c>
      <c r="F96" s="351">
        <f t="shared" si="9"/>
        <v>0</v>
      </c>
      <c r="G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H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I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J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K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L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M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N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O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P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Q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R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S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T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U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V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W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X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Y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Z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A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B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C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D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E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F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G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H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I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J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K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L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M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N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O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P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Q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R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S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T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U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V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W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X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Y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AZ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A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B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C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D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E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F96" s="352">
        <f>SUMIF(AUG!$E$6:$AI$6,Therapieübersicht!$G$7:$BF$7,AUG!$E101:$AI101)+
SUMIF(SEP!$E$6:$AG$6,Therapieübersicht!$G$7:$BF$7,SEP!$E101:$AI101)+
SUMIF(OKT!$E$6:$AI$6,Therapieübersicht!$G$7:$BF$7,OKT!$E101:$AI101)+
SUMIF(NOV!$E$6:$AI$6,Therapieübersicht!$G$7:$BF$7,NOV!$E101:$AI101)+
SUMIF(DEZ!$E$6:$AI$6,Therapieübersicht!$G$7:$BF$7,DEZ!$E101:$AI101)+
SUMIF(JAN!$E$6:$AI$6,Therapieübersicht!$G$7:$BF$7,JAN!$E101:$AI101)+
SUMIF(FEB!$E$6:$AI$6,Therapieübersicht!$G$7:$BF$7,FEB!$E101:$AI101)+
SUMIF(MAR!$E$6:$AI$6,Therapieübersicht!$G$7:$BF$7,MAR!$E101:$AI101)+
SUMIF(APR!$E$6:$AI$6,Therapieübersicht!$G$7:$BF$7,APR!$E101:$AI101)+
SUMIF(MAI!$E$6:$AI$6,Therapieübersicht!$G$7:$BF$7,MAI!$E101:$AI101)+
SUMIF(JUN!$E$6:$AI$6,Therapieübersicht!$G$7:$BF$7,JUN!$E101:$AI101)+
SUMIF(JUL!$E$6:$AI$6,Therapieübersicht!$G$7:$BF$7,JUL!$E101:$AI101)</f>
        <v>0</v>
      </c>
      <c r="BG96" s="697" t="str">
        <f>IF(AUG!B101=" "," ",AUG!AO101)</f>
        <v xml:space="preserve"> </v>
      </c>
      <c r="BH96" s="697" t="str">
        <f>IF(OR(Kinder!C95&lt;=0),"",Kinder!L95)</f>
        <v/>
      </c>
      <c r="BI96" s="697" t="str">
        <f>IF(AUG!D101=" "," ",AUG!AR101)</f>
        <v xml:space="preserve"> </v>
      </c>
      <c r="BJ96" s="697">
        <f t="shared" si="10"/>
        <v>0</v>
      </c>
      <c r="BK96" s="698">
        <f t="shared" si="11"/>
        <v>0</v>
      </c>
    </row>
    <row r="97" spans="1:63" ht="13.5" thickBot="1">
      <c r="A97" s="346" t="str">
        <f t="shared" si="8"/>
        <v xml:space="preserve"> </v>
      </c>
      <c r="B97" s="353" t="str">
        <f t="shared" si="12"/>
        <v xml:space="preserve"> </v>
      </c>
      <c r="C97" s="348" t="str">
        <f>IF(OR(AUG!B102&lt;=0),"",AUG!B102)</f>
        <v xml:space="preserve"> </v>
      </c>
      <c r="D97" s="349" t="str">
        <f>IF(OR(AUG!B102&lt;=0),"",AUG!AN102)</f>
        <v xml:space="preserve"> </v>
      </c>
      <c r="E97" s="350" t="str">
        <f>IF(OR(AUG!B102&lt;=0),"",AUG!AP102)</f>
        <v xml:space="preserve"> </v>
      </c>
      <c r="F97" s="351">
        <f t="shared" si="9"/>
        <v>0</v>
      </c>
      <c r="G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H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I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J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K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L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M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N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O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P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Q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R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S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T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U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V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W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X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Y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Z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A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B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C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D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E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F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G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H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I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J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K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L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M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N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O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P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Q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R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S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T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U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V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W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X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Y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AZ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A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B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C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D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E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F97" s="352">
        <f>SUMIF(AUG!$E$6:$AI$6,Therapieübersicht!$G$7:$BF$7,AUG!$E102:$AI102)+
SUMIF(SEP!$E$6:$AG$6,Therapieübersicht!$G$7:$BF$7,SEP!$E102:$AI102)+
SUMIF(OKT!$E$6:$AI$6,Therapieübersicht!$G$7:$BF$7,OKT!$E102:$AI102)+
SUMIF(NOV!$E$6:$AI$6,Therapieübersicht!$G$7:$BF$7,NOV!$E102:$AI102)+
SUMIF(DEZ!$E$6:$AI$6,Therapieübersicht!$G$7:$BF$7,DEZ!$E102:$AI102)+
SUMIF(JAN!$E$6:$AI$6,Therapieübersicht!$G$7:$BF$7,JAN!$E102:$AI102)+
SUMIF(FEB!$E$6:$AI$6,Therapieübersicht!$G$7:$BF$7,FEB!$E102:$AI102)+
SUMIF(MAR!$E$6:$AI$6,Therapieübersicht!$G$7:$BF$7,MAR!$E102:$AI102)+
SUMIF(APR!$E$6:$AI$6,Therapieübersicht!$G$7:$BF$7,APR!$E102:$AI102)+
SUMIF(MAI!$E$6:$AI$6,Therapieübersicht!$G$7:$BF$7,MAI!$E102:$AI102)+
SUMIF(JUN!$E$6:$AI$6,Therapieübersicht!$G$7:$BF$7,JUN!$E102:$AI102)+
SUMIF(JUL!$E$6:$AI$6,Therapieübersicht!$G$7:$BF$7,JUL!$E102:$AI102)</f>
        <v>0</v>
      </c>
      <c r="BG97" s="697" t="str">
        <f>IF(AUG!B102=" "," ",AUG!AO102)</f>
        <v xml:space="preserve"> </v>
      </c>
      <c r="BH97" s="697" t="str">
        <f>IF(OR(Kinder!C96&lt;=0),"",Kinder!L96)</f>
        <v/>
      </c>
      <c r="BI97" s="697" t="str">
        <f>IF(AUG!D102=" "," ",AUG!AR102)</f>
        <v xml:space="preserve"> </v>
      </c>
      <c r="BJ97" s="697">
        <f t="shared" si="10"/>
        <v>0</v>
      </c>
      <c r="BK97" s="698">
        <f t="shared" si="11"/>
        <v>0</v>
      </c>
    </row>
    <row r="98" spans="1:63" ht="13.5" thickBot="1">
      <c r="A98" s="346" t="str">
        <f t="shared" si="8"/>
        <v xml:space="preserve"> </v>
      </c>
      <c r="B98" s="348" t="str">
        <f t="shared" si="12"/>
        <v xml:space="preserve"> </v>
      </c>
      <c r="C98" s="348" t="str">
        <f>IF(OR(AUG!B103&lt;=0),"",AUG!B103)</f>
        <v xml:space="preserve"> </v>
      </c>
      <c r="D98" s="349" t="str">
        <f>IF(OR(AUG!B103&lt;=0),"",AUG!AN103)</f>
        <v xml:space="preserve"> </v>
      </c>
      <c r="E98" s="350" t="str">
        <f>IF(OR(AUG!B103&lt;=0),"",AUG!AP103)</f>
        <v xml:space="preserve"> </v>
      </c>
      <c r="F98" s="351">
        <f t="shared" si="9"/>
        <v>0</v>
      </c>
      <c r="G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H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I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J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K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L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M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N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O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P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Q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R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S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T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U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V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W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X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Y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Z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A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B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C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D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E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F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G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H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I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J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K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L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M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N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O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P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Q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R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S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T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U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V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W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X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Y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AZ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A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B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C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D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E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F98" s="352">
        <f>SUMIF(AUG!$E$6:$AI$6,Therapieübersicht!$G$7:$BF$7,AUG!$E103:$AI103)+
SUMIF(SEP!$E$6:$AG$6,Therapieübersicht!$G$7:$BF$7,SEP!$E103:$AI103)+
SUMIF(OKT!$E$6:$AI$6,Therapieübersicht!$G$7:$BF$7,OKT!$E103:$AI103)+
SUMIF(NOV!$E$6:$AI$6,Therapieübersicht!$G$7:$BF$7,NOV!$E103:$AI103)+
SUMIF(DEZ!$E$6:$AI$6,Therapieübersicht!$G$7:$BF$7,DEZ!$E103:$AI103)+
SUMIF(JAN!$E$6:$AI$6,Therapieübersicht!$G$7:$BF$7,JAN!$E103:$AI103)+
SUMIF(FEB!$E$6:$AI$6,Therapieübersicht!$G$7:$BF$7,FEB!$E103:$AI103)+
SUMIF(MAR!$E$6:$AI$6,Therapieübersicht!$G$7:$BF$7,MAR!$E103:$AI103)+
SUMIF(APR!$E$6:$AI$6,Therapieübersicht!$G$7:$BF$7,APR!$E103:$AI103)+
SUMIF(MAI!$E$6:$AI$6,Therapieübersicht!$G$7:$BF$7,MAI!$E103:$AI103)+
SUMIF(JUN!$E$6:$AI$6,Therapieübersicht!$G$7:$BF$7,JUN!$E103:$AI103)+
SUMIF(JUL!$E$6:$AI$6,Therapieübersicht!$G$7:$BF$7,JUL!$E103:$AI103)</f>
        <v>0</v>
      </c>
      <c r="BG98" s="697" t="str">
        <f>IF(AUG!B103=" "," ",AUG!AO103)</f>
        <v xml:space="preserve"> </v>
      </c>
      <c r="BH98" s="697" t="str">
        <f>IF(OR(Kinder!C97&lt;=0),"",Kinder!L97)</f>
        <v/>
      </c>
      <c r="BI98" s="697" t="str">
        <f>IF(AUG!D103=" "," ",AUG!AR103)</f>
        <v xml:space="preserve"> </v>
      </c>
      <c r="BJ98" s="697">
        <f t="shared" si="10"/>
        <v>0</v>
      </c>
      <c r="BK98" s="698">
        <f t="shared" si="11"/>
        <v>0</v>
      </c>
    </row>
    <row r="99" spans="1:63" ht="13.5" thickBot="1">
      <c r="A99" s="794"/>
      <c r="B99" s="794"/>
      <c r="C99" s="354" t="s">
        <v>91</v>
      </c>
      <c r="D99" s="355">
        <f>SUM(D9:D98)</f>
        <v>900</v>
      </c>
      <c r="E99" s="356"/>
      <c r="F99" s="357">
        <f>SUM(F9:F98)</f>
        <v>90</v>
      </c>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702"/>
      <c r="BG99" s="364"/>
      <c r="BH99" s="364"/>
      <c r="BI99" s="364"/>
      <c r="BJ99" s="364"/>
      <c r="BK99" s="364"/>
    </row>
    <row r="100" spans="1:63">
      <c r="A100" s="794"/>
      <c r="B100" s="794"/>
      <c r="C100" s="359" t="s">
        <v>213</v>
      </c>
      <c r="D100" s="360"/>
      <c r="E100" s="361"/>
      <c r="F100" s="362">
        <f>(SUM(G100:BF100))</f>
        <v>90</v>
      </c>
      <c r="G100" s="363">
        <f>SUM(G9:G98)-SUM(G200)</f>
        <v>45</v>
      </c>
      <c r="H100" s="363">
        <f t="shared" ref="H100:BF100" si="13">SUM(H9:H98)-SUM(H200)</f>
        <v>0</v>
      </c>
      <c r="I100" s="363">
        <f t="shared" si="13"/>
        <v>0</v>
      </c>
      <c r="J100" s="363">
        <f t="shared" si="13"/>
        <v>0</v>
      </c>
      <c r="K100" s="363">
        <f t="shared" si="13"/>
        <v>0</v>
      </c>
      <c r="L100" s="363">
        <f t="shared" si="13"/>
        <v>0</v>
      </c>
      <c r="M100" s="363">
        <f t="shared" si="13"/>
        <v>0</v>
      </c>
      <c r="N100" s="363">
        <f t="shared" si="13"/>
        <v>0</v>
      </c>
      <c r="O100" s="363">
        <f t="shared" si="13"/>
        <v>0</v>
      </c>
      <c r="P100" s="363">
        <f t="shared" si="13"/>
        <v>0</v>
      </c>
      <c r="Q100" s="363">
        <f t="shared" si="13"/>
        <v>0</v>
      </c>
      <c r="R100" s="363">
        <f t="shared" si="13"/>
        <v>0</v>
      </c>
      <c r="S100" s="363">
        <f t="shared" si="13"/>
        <v>0</v>
      </c>
      <c r="T100" s="363">
        <f t="shared" si="13"/>
        <v>0</v>
      </c>
      <c r="U100" s="363">
        <f t="shared" si="13"/>
        <v>0</v>
      </c>
      <c r="V100" s="363">
        <f t="shared" si="13"/>
        <v>0</v>
      </c>
      <c r="W100" s="363">
        <f t="shared" si="13"/>
        <v>0</v>
      </c>
      <c r="X100" s="363">
        <f t="shared" si="13"/>
        <v>0</v>
      </c>
      <c r="Y100" s="363">
        <f t="shared" si="13"/>
        <v>0</v>
      </c>
      <c r="Z100" s="363">
        <f t="shared" si="13"/>
        <v>0</v>
      </c>
      <c r="AA100" s="363">
        <f t="shared" si="13"/>
        <v>0</v>
      </c>
      <c r="AB100" s="363">
        <f t="shared" si="13"/>
        <v>0</v>
      </c>
      <c r="AC100" s="363">
        <f t="shared" si="13"/>
        <v>0</v>
      </c>
      <c r="AD100" s="363">
        <f t="shared" si="13"/>
        <v>0</v>
      </c>
      <c r="AE100" s="363">
        <f t="shared" si="13"/>
        <v>0</v>
      </c>
      <c r="AF100" s="363">
        <f t="shared" si="13"/>
        <v>0</v>
      </c>
      <c r="AG100" s="363">
        <f t="shared" si="13"/>
        <v>0</v>
      </c>
      <c r="AH100" s="363">
        <f t="shared" si="13"/>
        <v>0</v>
      </c>
      <c r="AI100" s="363">
        <f t="shared" si="13"/>
        <v>0</v>
      </c>
      <c r="AJ100" s="363">
        <f t="shared" si="13"/>
        <v>0</v>
      </c>
      <c r="AK100" s="363">
        <f t="shared" si="13"/>
        <v>0</v>
      </c>
      <c r="AL100" s="363">
        <f t="shared" si="13"/>
        <v>0</v>
      </c>
      <c r="AM100" s="363">
        <f t="shared" si="13"/>
        <v>0</v>
      </c>
      <c r="AN100" s="363">
        <f t="shared" si="13"/>
        <v>0</v>
      </c>
      <c r="AO100" s="363">
        <f t="shared" si="13"/>
        <v>0</v>
      </c>
      <c r="AP100" s="363">
        <f t="shared" si="13"/>
        <v>0</v>
      </c>
      <c r="AQ100" s="363">
        <f t="shared" si="13"/>
        <v>0</v>
      </c>
      <c r="AR100" s="363">
        <f t="shared" si="13"/>
        <v>0</v>
      </c>
      <c r="AS100" s="363">
        <f t="shared" si="13"/>
        <v>0</v>
      </c>
      <c r="AT100" s="363">
        <f t="shared" si="13"/>
        <v>0</v>
      </c>
      <c r="AU100" s="363">
        <f t="shared" si="13"/>
        <v>0</v>
      </c>
      <c r="AV100" s="363">
        <f t="shared" si="13"/>
        <v>0</v>
      </c>
      <c r="AW100" s="363">
        <f t="shared" si="13"/>
        <v>0</v>
      </c>
      <c r="AX100" s="363">
        <f t="shared" si="13"/>
        <v>0</v>
      </c>
      <c r="AY100" s="363">
        <f t="shared" si="13"/>
        <v>0</v>
      </c>
      <c r="AZ100" s="363">
        <f t="shared" si="13"/>
        <v>0</v>
      </c>
      <c r="BA100" s="363">
        <f t="shared" si="13"/>
        <v>0</v>
      </c>
      <c r="BB100" s="363">
        <f t="shared" si="13"/>
        <v>0</v>
      </c>
      <c r="BC100" s="363">
        <f t="shared" si="13"/>
        <v>0</v>
      </c>
      <c r="BD100" s="363">
        <f t="shared" si="13"/>
        <v>0</v>
      </c>
      <c r="BE100" s="363">
        <f t="shared" si="13"/>
        <v>0</v>
      </c>
      <c r="BF100" s="363">
        <f t="shared" si="13"/>
        <v>45</v>
      </c>
      <c r="BG100" s="364"/>
      <c r="BH100" s="364"/>
      <c r="BI100" s="364"/>
      <c r="BJ100" s="364"/>
      <c r="BK100" s="364"/>
    </row>
    <row r="101" spans="1:63" s="364" customFormat="1">
      <c r="B101" s="365"/>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row>
    <row r="102" spans="1:63" s="364" customFormat="1">
      <c r="B102" s="365"/>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row>
    <row r="103" spans="1:63" s="364" customFormat="1">
      <c r="B103" s="365"/>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c r="AI103" s="366"/>
      <c r="AJ103" s="366"/>
      <c r="AK103" s="366"/>
      <c r="AL103" s="366"/>
      <c r="AM103" s="366"/>
      <c r="AN103" s="366"/>
      <c r="AO103" s="366"/>
      <c r="AP103" s="366"/>
      <c r="AQ103" s="366"/>
      <c r="AR103" s="366"/>
      <c r="AS103" s="366"/>
      <c r="AT103" s="366"/>
      <c r="AU103" s="366"/>
      <c r="AV103" s="366"/>
      <c r="AW103" s="366"/>
      <c r="AX103" s="366"/>
      <c r="AY103" s="366"/>
      <c r="AZ103" s="366"/>
      <c r="BA103" s="366"/>
      <c r="BB103" s="366"/>
      <c r="BC103" s="366"/>
      <c r="BD103" s="366"/>
      <c r="BE103" s="366"/>
      <c r="BF103" s="366"/>
    </row>
    <row r="104" spans="1:63" s="364" customFormat="1">
      <c r="B104" s="365"/>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row>
    <row r="105" spans="1:63" s="364" customFormat="1">
      <c r="B105" s="365"/>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row>
    <row r="106" spans="1:63" s="364" customFormat="1">
      <c r="B106" s="365"/>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row>
    <row r="107" spans="1:63" s="364" customFormat="1">
      <c r="B107" s="365"/>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row>
    <row r="108" spans="1:63" s="364" customFormat="1">
      <c r="B108" s="365"/>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row>
    <row r="109" spans="1:63" s="364" customFormat="1">
      <c r="B109" s="365"/>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row>
    <row r="110" spans="1:63" s="364" customFormat="1">
      <c r="B110" s="365"/>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row>
    <row r="111" spans="1:63" s="364" customFormat="1">
      <c r="B111" s="365"/>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row>
    <row r="112" spans="1:63" s="364" customFormat="1">
      <c r="B112" s="365"/>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row>
    <row r="113" spans="2:58" s="364" customFormat="1">
      <c r="B113" s="365"/>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row>
    <row r="114" spans="2:58" s="364" customFormat="1">
      <c r="B114" s="365"/>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row>
    <row r="115" spans="2:58" s="364" customFormat="1">
      <c r="B115" s="365"/>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row>
    <row r="116" spans="2:58" s="364" customFormat="1">
      <c r="B116" s="365"/>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row>
    <row r="117" spans="2:58" s="364" customFormat="1">
      <c r="B117" s="365"/>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row>
    <row r="118" spans="2:58" s="364" customFormat="1">
      <c r="B118" s="365"/>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row>
    <row r="119" spans="2:58" s="364" customFormat="1">
      <c r="B119" s="365"/>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row>
    <row r="120" spans="2:58" s="364" customFormat="1">
      <c r="B120" s="365"/>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row>
    <row r="121" spans="2:58" s="364" customFormat="1">
      <c r="B121" s="365"/>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row>
    <row r="122" spans="2:58" s="364" customFormat="1">
      <c r="B122" s="365"/>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row>
    <row r="123" spans="2:58" s="364" customFormat="1">
      <c r="B123" s="365"/>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row>
    <row r="124" spans="2:58" s="364" customFormat="1">
      <c r="B124" s="365"/>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row>
    <row r="125" spans="2:58" s="364" customFormat="1">
      <c r="B125" s="365"/>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row>
    <row r="126" spans="2:58" s="364" customFormat="1">
      <c r="B126" s="365"/>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66"/>
      <c r="AN126" s="366"/>
      <c r="AO126" s="366"/>
      <c r="AP126" s="366"/>
      <c r="AQ126" s="366"/>
      <c r="AR126" s="366"/>
      <c r="AS126" s="366"/>
      <c r="AT126" s="366"/>
      <c r="AU126" s="366"/>
      <c r="AV126" s="366"/>
      <c r="AW126" s="366"/>
      <c r="AX126" s="366"/>
      <c r="AY126" s="366"/>
      <c r="AZ126" s="366"/>
      <c r="BA126" s="366"/>
      <c r="BB126" s="366"/>
      <c r="BC126" s="366"/>
      <c r="BD126" s="366"/>
      <c r="BE126" s="366"/>
      <c r="BF126" s="366"/>
    </row>
    <row r="127" spans="2:58" s="364" customFormat="1">
      <c r="B127" s="365"/>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366"/>
      <c r="AT127" s="366"/>
      <c r="AU127" s="366"/>
      <c r="AV127" s="366"/>
      <c r="AW127" s="366"/>
      <c r="AX127" s="366"/>
      <c r="AY127" s="366"/>
      <c r="AZ127" s="366"/>
      <c r="BA127" s="366"/>
      <c r="BB127" s="366"/>
      <c r="BC127" s="366"/>
      <c r="BD127" s="366"/>
      <c r="BE127" s="366"/>
      <c r="BF127" s="366"/>
    </row>
    <row r="128" spans="2:58" s="364" customFormat="1">
      <c r="B128" s="365"/>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row>
    <row r="129" spans="2:58" s="364" customFormat="1">
      <c r="B129" s="365"/>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66"/>
      <c r="AN129" s="366"/>
      <c r="AO129" s="366"/>
      <c r="AP129" s="366"/>
      <c r="AQ129" s="366"/>
      <c r="AR129" s="366"/>
      <c r="AS129" s="366"/>
      <c r="AT129" s="366"/>
      <c r="AU129" s="366"/>
      <c r="AV129" s="366"/>
      <c r="AW129" s="366"/>
      <c r="AX129" s="366"/>
      <c r="AY129" s="366"/>
      <c r="AZ129" s="366"/>
      <c r="BA129" s="366"/>
      <c r="BB129" s="366"/>
      <c r="BC129" s="366"/>
      <c r="BD129" s="366"/>
      <c r="BE129" s="366"/>
      <c r="BF129" s="366"/>
    </row>
    <row r="130" spans="2:58" s="364" customFormat="1">
      <c r="B130" s="365"/>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c r="AI130" s="366"/>
      <c r="AJ130" s="366"/>
      <c r="AK130" s="366"/>
      <c r="AL130" s="366"/>
      <c r="AM130" s="366"/>
      <c r="AN130" s="366"/>
      <c r="AO130" s="366"/>
      <c r="AP130" s="366"/>
      <c r="AQ130" s="366"/>
      <c r="AR130" s="366"/>
      <c r="AS130" s="366"/>
      <c r="AT130" s="366"/>
      <c r="AU130" s="366"/>
      <c r="AV130" s="366"/>
      <c r="AW130" s="366"/>
      <c r="AX130" s="366"/>
      <c r="AY130" s="366"/>
      <c r="AZ130" s="366"/>
      <c r="BA130" s="366"/>
      <c r="BB130" s="366"/>
      <c r="BC130" s="366"/>
      <c r="BD130" s="366"/>
      <c r="BE130" s="366"/>
      <c r="BF130" s="366"/>
    </row>
    <row r="131" spans="2:58" s="364" customFormat="1">
      <c r="B131" s="365"/>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66"/>
      <c r="AN131" s="366"/>
      <c r="AO131" s="366"/>
      <c r="AP131" s="366"/>
      <c r="AQ131" s="366"/>
      <c r="AR131" s="366"/>
      <c r="AS131" s="366"/>
      <c r="AT131" s="366"/>
      <c r="AU131" s="366"/>
      <c r="AV131" s="366"/>
      <c r="AW131" s="366"/>
      <c r="AX131" s="366"/>
      <c r="AY131" s="366"/>
      <c r="AZ131" s="366"/>
      <c r="BA131" s="366"/>
      <c r="BB131" s="366"/>
      <c r="BC131" s="366"/>
      <c r="BD131" s="366"/>
      <c r="BE131" s="366"/>
      <c r="BF131" s="366"/>
    </row>
    <row r="132" spans="2:58" s="364" customFormat="1">
      <c r="B132" s="365"/>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66"/>
      <c r="AN132" s="366"/>
      <c r="AO132" s="366"/>
      <c r="AP132" s="366"/>
      <c r="AQ132" s="366"/>
      <c r="AR132" s="366"/>
      <c r="AS132" s="366"/>
      <c r="AT132" s="366"/>
      <c r="AU132" s="366"/>
      <c r="AV132" s="366"/>
      <c r="AW132" s="366"/>
      <c r="AX132" s="366"/>
      <c r="AY132" s="366"/>
      <c r="AZ132" s="366"/>
      <c r="BA132" s="366"/>
      <c r="BB132" s="366"/>
      <c r="BC132" s="366"/>
      <c r="BD132" s="366"/>
      <c r="BE132" s="366"/>
      <c r="BF132" s="366"/>
    </row>
    <row r="133" spans="2:58" s="364" customFormat="1">
      <c r="B133" s="365"/>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366"/>
      <c r="AW133" s="366"/>
      <c r="AX133" s="366"/>
      <c r="AY133" s="366"/>
      <c r="AZ133" s="366"/>
      <c r="BA133" s="366"/>
      <c r="BB133" s="366"/>
      <c r="BC133" s="366"/>
      <c r="BD133" s="366"/>
      <c r="BE133" s="366"/>
      <c r="BF133" s="366"/>
    </row>
    <row r="134" spans="2:58" s="364" customFormat="1">
      <c r="B134" s="365"/>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row>
    <row r="135" spans="2:58" s="364" customFormat="1">
      <c r="B135" s="365"/>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row>
    <row r="136" spans="2:58" s="364" customFormat="1">
      <c r="B136" s="365"/>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66"/>
      <c r="AR136" s="366"/>
      <c r="AS136" s="366"/>
      <c r="AT136" s="366"/>
      <c r="AU136" s="366"/>
      <c r="AV136" s="366"/>
      <c r="AW136" s="366"/>
      <c r="AX136" s="366"/>
      <c r="AY136" s="366"/>
      <c r="AZ136" s="366"/>
      <c r="BA136" s="366"/>
      <c r="BB136" s="366"/>
      <c r="BC136" s="366"/>
      <c r="BD136" s="366"/>
      <c r="BE136" s="366"/>
      <c r="BF136" s="366"/>
    </row>
    <row r="137" spans="2:58" s="364" customFormat="1">
      <c r="B137" s="365"/>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row>
    <row r="138" spans="2:58" s="364" customFormat="1">
      <c r="B138" s="365"/>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c r="AZ138" s="366"/>
      <c r="BA138" s="366"/>
      <c r="BB138" s="366"/>
      <c r="BC138" s="366"/>
      <c r="BD138" s="366"/>
      <c r="BE138" s="366"/>
      <c r="BF138" s="366"/>
    </row>
    <row r="139" spans="2:58" s="364" customFormat="1">
      <c r="B139" s="365"/>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S139" s="366"/>
      <c r="AT139" s="366"/>
      <c r="AU139" s="366"/>
      <c r="AV139" s="366"/>
      <c r="AW139" s="366"/>
      <c r="AX139" s="366"/>
      <c r="AY139" s="366"/>
      <c r="AZ139" s="366"/>
      <c r="BA139" s="366"/>
      <c r="BB139" s="366"/>
      <c r="BC139" s="366"/>
      <c r="BD139" s="366"/>
      <c r="BE139" s="366"/>
      <c r="BF139" s="366"/>
    </row>
    <row r="140" spans="2:58" s="364" customFormat="1">
      <c r="B140" s="365"/>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row>
    <row r="141" spans="2:58" s="364" customFormat="1">
      <c r="B141" s="365"/>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c r="AZ141" s="366"/>
      <c r="BA141" s="366"/>
      <c r="BB141" s="366"/>
      <c r="BC141" s="366"/>
      <c r="BD141" s="366"/>
      <c r="BE141" s="366"/>
      <c r="BF141" s="366"/>
    </row>
    <row r="142" spans="2:58" s="364" customFormat="1">
      <c r="B142" s="365"/>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66"/>
      <c r="AN142" s="366"/>
      <c r="AO142" s="366"/>
      <c r="AP142" s="366"/>
      <c r="AQ142" s="366"/>
      <c r="AR142" s="366"/>
      <c r="AS142" s="366"/>
      <c r="AT142" s="366"/>
      <c r="AU142" s="366"/>
      <c r="AV142" s="366"/>
      <c r="AW142" s="366"/>
      <c r="AX142" s="366"/>
      <c r="AY142" s="366"/>
      <c r="AZ142" s="366"/>
      <c r="BA142" s="366"/>
      <c r="BB142" s="366"/>
      <c r="BC142" s="366"/>
      <c r="BD142" s="366"/>
      <c r="BE142" s="366"/>
      <c r="BF142" s="366"/>
    </row>
    <row r="143" spans="2:58" s="364" customFormat="1">
      <c r="B143" s="365"/>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66"/>
      <c r="AN143" s="366"/>
      <c r="AO143" s="366"/>
      <c r="AP143" s="366"/>
      <c r="AQ143" s="366"/>
      <c r="AR143" s="366"/>
      <c r="AS143" s="366"/>
      <c r="AT143" s="366"/>
      <c r="AU143" s="366"/>
      <c r="AV143" s="366"/>
      <c r="AW143" s="366"/>
      <c r="AX143" s="366"/>
      <c r="AY143" s="366"/>
      <c r="AZ143" s="366"/>
      <c r="BA143" s="366"/>
      <c r="BB143" s="366"/>
      <c r="BC143" s="366"/>
      <c r="BD143" s="366"/>
      <c r="BE143" s="366"/>
      <c r="BF143" s="366"/>
    </row>
    <row r="144" spans="2:58" s="364" customFormat="1">
      <c r="B144" s="365"/>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c r="AI144" s="366"/>
      <c r="AJ144" s="366"/>
      <c r="AK144" s="366"/>
      <c r="AL144" s="366"/>
      <c r="AM144" s="366"/>
      <c r="AN144" s="366"/>
      <c r="AO144" s="366"/>
      <c r="AP144" s="366"/>
      <c r="AQ144" s="366"/>
      <c r="AR144" s="366"/>
      <c r="AS144" s="366"/>
      <c r="AT144" s="366"/>
      <c r="AU144" s="366"/>
      <c r="AV144" s="366"/>
      <c r="AW144" s="366"/>
      <c r="AX144" s="366"/>
      <c r="AY144" s="366"/>
      <c r="AZ144" s="366"/>
      <c r="BA144" s="366"/>
      <c r="BB144" s="366"/>
      <c r="BC144" s="366"/>
      <c r="BD144" s="366"/>
      <c r="BE144" s="366"/>
      <c r="BF144" s="366"/>
    </row>
    <row r="145" spans="2:58" s="364" customFormat="1">
      <c r="B145" s="365"/>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c r="AI145" s="366"/>
      <c r="AJ145" s="366"/>
      <c r="AK145" s="366"/>
      <c r="AL145" s="366"/>
      <c r="AM145" s="366"/>
      <c r="AN145" s="366"/>
      <c r="AO145" s="366"/>
      <c r="AP145" s="366"/>
      <c r="AQ145" s="366"/>
      <c r="AR145" s="366"/>
      <c r="AS145" s="366"/>
      <c r="AT145" s="366"/>
      <c r="AU145" s="366"/>
      <c r="AV145" s="366"/>
      <c r="AW145" s="366"/>
      <c r="AX145" s="366"/>
      <c r="AY145" s="366"/>
      <c r="AZ145" s="366"/>
      <c r="BA145" s="366"/>
      <c r="BB145" s="366"/>
      <c r="BC145" s="366"/>
      <c r="BD145" s="366"/>
      <c r="BE145" s="366"/>
      <c r="BF145" s="366"/>
    </row>
    <row r="146" spans="2:58" s="364" customFormat="1">
      <c r="B146" s="365"/>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66"/>
      <c r="AN146" s="366"/>
      <c r="AO146" s="366"/>
      <c r="AP146" s="366"/>
      <c r="AQ146" s="366"/>
      <c r="AR146" s="366"/>
      <c r="AS146" s="366"/>
      <c r="AT146" s="366"/>
      <c r="AU146" s="366"/>
      <c r="AV146" s="366"/>
      <c r="AW146" s="366"/>
      <c r="AX146" s="366"/>
      <c r="AY146" s="366"/>
      <c r="AZ146" s="366"/>
      <c r="BA146" s="366"/>
      <c r="BB146" s="366"/>
      <c r="BC146" s="366"/>
      <c r="BD146" s="366"/>
      <c r="BE146" s="366"/>
      <c r="BF146" s="366"/>
    </row>
    <row r="147" spans="2:58" s="364" customFormat="1">
      <c r="B147" s="365"/>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66"/>
      <c r="AN147" s="366"/>
      <c r="AO147" s="366"/>
      <c r="AP147" s="366"/>
      <c r="AQ147" s="366"/>
      <c r="AR147" s="366"/>
      <c r="AS147" s="366"/>
      <c r="AT147" s="366"/>
      <c r="AU147" s="366"/>
      <c r="AV147" s="366"/>
      <c r="AW147" s="366"/>
      <c r="AX147" s="366"/>
      <c r="AY147" s="366"/>
      <c r="AZ147" s="366"/>
      <c r="BA147" s="366"/>
      <c r="BB147" s="366"/>
      <c r="BC147" s="366"/>
      <c r="BD147" s="366"/>
      <c r="BE147" s="366"/>
      <c r="BF147" s="366"/>
    </row>
    <row r="148" spans="2:58" s="364" customFormat="1">
      <c r="B148" s="365"/>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c r="AN148" s="366"/>
      <c r="AO148" s="366"/>
      <c r="AP148" s="366"/>
      <c r="AQ148" s="366"/>
      <c r="AR148" s="366"/>
      <c r="AS148" s="366"/>
      <c r="AT148" s="366"/>
      <c r="AU148" s="366"/>
      <c r="AV148" s="366"/>
      <c r="AW148" s="366"/>
      <c r="AX148" s="366"/>
      <c r="AY148" s="366"/>
      <c r="AZ148" s="366"/>
      <c r="BA148" s="366"/>
      <c r="BB148" s="366"/>
      <c r="BC148" s="366"/>
      <c r="BD148" s="366"/>
      <c r="BE148" s="366"/>
      <c r="BF148" s="366"/>
    </row>
    <row r="149" spans="2:58" s="364" customFormat="1">
      <c r="B149" s="365"/>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c r="AN149" s="366"/>
      <c r="AO149" s="366"/>
      <c r="AP149" s="366"/>
      <c r="AQ149" s="366"/>
      <c r="AR149" s="366"/>
      <c r="AS149" s="366"/>
      <c r="AT149" s="366"/>
      <c r="AU149" s="366"/>
      <c r="AV149" s="366"/>
      <c r="AW149" s="366"/>
      <c r="AX149" s="366"/>
      <c r="AY149" s="366"/>
      <c r="AZ149" s="366"/>
      <c r="BA149" s="366"/>
      <c r="BB149" s="366"/>
      <c r="BC149" s="366"/>
      <c r="BD149" s="366"/>
      <c r="BE149" s="366"/>
      <c r="BF149" s="366"/>
    </row>
    <row r="150" spans="2:58" s="364" customFormat="1">
      <c r="B150" s="365"/>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66"/>
      <c r="AN150" s="366"/>
      <c r="AO150" s="366"/>
      <c r="AP150" s="366"/>
      <c r="AQ150" s="366"/>
      <c r="AR150" s="366"/>
      <c r="AS150" s="366"/>
      <c r="AT150" s="366"/>
      <c r="AU150" s="366"/>
      <c r="AV150" s="366"/>
      <c r="AW150" s="366"/>
      <c r="AX150" s="366"/>
      <c r="AY150" s="366"/>
      <c r="AZ150" s="366"/>
      <c r="BA150" s="366"/>
      <c r="BB150" s="366"/>
      <c r="BC150" s="366"/>
      <c r="BD150" s="366"/>
      <c r="BE150" s="366"/>
      <c r="BF150" s="366"/>
    </row>
    <row r="151" spans="2:58" s="364" customFormat="1">
      <c r="B151" s="365"/>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row>
    <row r="152" spans="2:58" s="364" customFormat="1">
      <c r="B152" s="365"/>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66"/>
      <c r="AN152" s="366"/>
      <c r="AO152" s="366"/>
      <c r="AP152" s="366"/>
      <c r="AQ152" s="366"/>
      <c r="AR152" s="366"/>
      <c r="AS152" s="366"/>
      <c r="AT152" s="366"/>
      <c r="AU152" s="366"/>
      <c r="AV152" s="366"/>
      <c r="AW152" s="366"/>
      <c r="AX152" s="366"/>
      <c r="AY152" s="366"/>
      <c r="AZ152" s="366"/>
      <c r="BA152" s="366"/>
      <c r="BB152" s="366"/>
      <c r="BC152" s="366"/>
      <c r="BD152" s="366"/>
      <c r="BE152" s="366"/>
      <c r="BF152" s="366"/>
    </row>
    <row r="153" spans="2:58" s="364" customFormat="1">
      <c r="B153" s="365"/>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366"/>
      <c r="AN153" s="366"/>
      <c r="AO153" s="366"/>
      <c r="AP153" s="366"/>
      <c r="AQ153" s="366"/>
      <c r="AR153" s="366"/>
      <c r="AS153" s="366"/>
      <c r="AT153" s="366"/>
      <c r="AU153" s="366"/>
      <c r="AV153" s="366"/>
      <c r="AW153" s="366"/>
      <c r="AX153" s="366"/>
      <c r="AY153" s="366"/>
      <c r="AZ153" s="366"/>
      <c r="BA153" s="366"/>
      <c r="BB153" s="366"/>
      <c r="BC153" s="366"/>
      <c r="BD153" s="366"/>
      <c r="BE153" s="366"/>
      <c r="BF153" s="366"/>
    </row>
    <row r="154" spans="2:58" s="364" customFormat="1">
      <c r="B154" s="365"/>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row>
    <row r="155" spans="2:58" s="364" customFormat="1">
      <c r="B155" s="365"/>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row>
    <row r="156" spans="2:58" s="364" customFormat="1">
      <c r="B156" s="365"/>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c r="AR156" s="366"/>
      <c r="AS156" s="366"/>
      <c r="AT156" s="366"/>
      <c r="AU156" s="366"/>
      <c r="AV156" s="366"/>
      <c r="AW156" s="366"/>
      <c r="AX156" s="366"/>
      <c r="AY156" s="366"/>
      <c r="AZ156" s="366"/>
      <c r="BA156" s="366"/>
      <c r="BB156" s="366"/>
      <c r="BC156" s="366"/>
      <c r="BD156" s="366"/>
      <c r="BE156" s="366"/>
      <c r="BF156" s="366"/>
    </row>
    <row r="157" spans="2:58" s="364" customFormat="1">
      <c r="B157" s="365"/>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row>
    <row r="158" spans="2:58" s="364" customFormat="1">
      <c r="B158" s="365"/>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66"/>
      <c r="AR158" s="366"/>
      <c r="AS158" s="366"/>
      <c r="AT158" s="366"/>
      <c r="AU158" s="366"/>
      <c r="AV158" s="366"/>
      <c r="AW158" s="366"/>
      <c r="AX158" s="366"/>
      <c r="AY158" s="366"/>
      <c r="AZ158" s="366"/>
      <c r="BA158" s="366"/>
      <c r="BB158" s="366"/>
      <c r="BC158" s="366"/>
      <c r="BD158" s="366"/>
      <c r="BE158" s="366"/>
      <c r="BF158" s="366"/>
    </row>
    <row r="159" spans="2:58" s="364" customFormat="1">
      <c r="B159" s="365"/>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row>
    <row r="160" spans="2:58" s="364" customFormat="1">
      <c r="B160" s="365"/>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row>
    <row r="161" spans="2:58" s="364" customFormat="1">
      <c r="B161" s="365"/>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row>
    <row r="162" spans="2:58" s="364" customFormat="1">
      <c r="B162" s="365"/>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row>
    <row r="163" spans="2:58" s="364" customFormat="1">
      <c r="B163" s="365"/>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row>
    <row r="164" spans="2:58" s="364" customFormat="1">
      <c r="B164" s="365"/>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66"/>
      <c r="AN164" s="366"/>
      <c r="AO164" s="366"/>
      <c r="AP164" s="366"/>
      <c r="AQ164" s="366"/>
      <c r="AR164" s="366"/>
      <c r="AS164" s="366"/>
      <c r="AT164" s="366"/>
      <c r="AU164" s="366"/>
      <c r="AV164" s="366"/>
      <c r="AW164" s="366"/>
      <c r="AX164" s="366"/>
      <c r="AY164" s="366"/>
      <c r="AZ164" s="366"/>
      <c r="BA164" s="366"/>
      <c r="BB164" s="366"/>
      <c r="BC164" s="366"/>
      <c r="BD164" s="366"/>
      <c r="BE164" s="366"/>
      <c r="BF164" s="366"/>
    </row>
    <row r="165" spans="2:58" s="364" customFormat="1">
      <c r="B165" s="365"/>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c r="AN165" s="366"/>
      <c r="AO165" s="366"/>
      <c r="AP165" s="366"/>
      <c r="AQ165" s="366"/>
      <c r="AR165" s="366"/>
      <c r="AS165" s="366"/>
      <c r="AT165" s="366"/>
      <c r="AU165" s="366"/>
      <c r="AV165" s="366"/>
      <c r="AW165" s="366"/>
      <c r="AX165" s="366"/>
      <c r="AY165" s="366"/>
      <c r="AZ165" s="366"/>
      <c r="BA165" s="366"/>
      <c r="BB165" s="366"/>
      <c r="BC165" s="366"/>
      <c r="BD165" s="366"/>
      <c r="BE165" s="366"/>
      <c r="BF165" s="366"/>
    </row>
    <row r="166" spans="2:58" s="364" customFormat="1">
      <c r="B166" s="365"/>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c r="AI166" s="366"/>
      <c r="AJ166" s="366"/>
      <c r="AK166" s="366"/>
      <c r="AL166" s="366"/>
      <c r="AM166" s="366"/>
      <c r="AN166" s="366"/>
      <c r="AO166" s="366"/>
      <c r="AP166" s="366"/>
      <c r="AQ166" s="366"/>
      <c r="AR166" s="366"/>
      <c r="AS166" s="366"/>
      <c r="AT166" s="366"/>
      <c r="AU166" s="366"/>
      <c r="AV166" s="366"/>
      <c r="AW166" s="366"/>
      <c r="AX166" s="366"/>
      <c r="AY166" s="366"/>
      <c r="AZ166" s="366"/>
      <c r="BA166" s="366"/>
      <c r="BB166" s="366"/>
      <c r="BC166" s="366"/>
      <c r="BD166" s="366"/>
      <c r="BE166" s="366"/>
      <c r="BF166" s="366"/>
    </row>
    <row r="167" spans="2:58" s="364" customFormat="1">
      <c r="B167" s="365"/>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c r="AN167" s="366"/>
      <c r="AO167" s="366"/>
      <c r="AP167" s="366"/>
      <c r="AQ167" s="366"/>
      <c r="AR167" s="366"/>
      <c r="AS167" s="366"/>
      <c r="AT167" s="366"/>
      <c r="AU167" s="366"/>
      <c r="AV167" s="366"/>
      <c r="AW167" s="366"/>
      <c r="AX167" s="366"/>
      <c r="AY167" s="366"/>
      <c r="AZ167" s="366"/>
      <c r="BA167" s="366"/>
      <c r="BB167" s="366"/>
      <c r="BC167" s="366"/>
      <c r="BD167" s="366"/>
      <c r="BE167" s="366"/>
      <c r="BF167" s="366"/>
    </row>
    <row r="168" spans="2:58" s="364" customFormat="1">
      <c r="B168" s="365"/>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c r="AI168" s="366"/>
      <c r="AJ168" s="366"/>
      <c r="AK168" s="366"/>
      <c r="AL168" s="366"/>
      <c r="AM168" s="366"/>
      <c r="AN168" s="366"/>
      <c r="AO168" s="366"/>
      <c r="AP168" s="366"/>
      <c r="AQ168" s="366"/>
      <c r="AR168" s="366"/>
      <c r="AS168" s="366"/>
      <c r="AT168" s="366"/>
      <c r="AU168" s="366"/>
      <c r="AV168" s="366"/>
      <c r="AW168" s="366"/>
      <c r="AX168" s="366"/>
      <c r="AY168" s="366"/>
      <c r="AZ168" s="366"/>
      <c r="BA168" s="366"/>
      <c r="BB168" s="366"/>
      <c r="BC168" s="366"/>
      <c r="BD168" s="366"/>
      <c r="BE168" s="366"/>
      <c r="BF168" s="366"/>
    </row>
    <row r="169" spans="2:58" s="364" customFormat="1">
      <c r="B169" s="365"/>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6"/>
      <c r="AL169" s="366"/>
      <c r="AM169" s="366"/>
      <c r="AN169" s="366"/>
      <c r="AO169" s="366"/>
      <c r="AP169" s="366"/>
      <c r="AQ169" s="366"/>
      <c r="AR169" s="366"/>
      <c r="AS169" s="366"/>
      <c r="AT169" s="366"/>
      <c r="AU169" s="366"/>
      <c r="AV169" s="366"/>
      <c r="AW169" s="366"/>
      <c r="AX169" s="366"/>
      <c r="AY169" s="366"/>
      <c r="AZ169" s="366"/>
      <c r="BA169" s="366"/>
      <c r="BB169" s="366"/>
      <c r="BC169" s="366"/>
      <c r="BD169" s="366"/>
      <c r="BE169" s="366"/>
      <c r="BF169" s="366"/>
    </row>
    <row r="170" spans="2:58" s="364" customFormat="1">
      <c r="B170" s="365"/>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c r="AI170" s="366"/>
      <c r="AJ170" s="366"/>
      <c r="AK170" s="366"/>
      <c r="AL170" s="366"/>
      <c r="AM170" s="366"/>
      <c r="AN170" s="366"/>
      <c r="AO170" s="366"/>
      <c r="AP170" s="366"/>
      <c r="AQ170" s="366"/>
      <c r="AR170" s="366"/>
      <c r="AS170" s="366"/>
      <c r="AT170" s="366"/>
      <c r="AU170" s="366"/>
      <c r="AV170" s="366"/>
      <c r="AW170" s="366"/>
      <c r="AX170" s="366"/>
      <c r="AY170" s="366"/>
      <c r="AZ170" s="366"/>
      <c r="BA170" s="366"/>
      <c r="BB170" s="366"/>
      <c r="BC170" s="366"/>
      <c r="BD170" s="366"/>
      <c r="BE170" s="366"/>
      <c r="BF170" s="366"/>
    </row>
    <row r="171" spans="2:58" s="364" customFormat="1">
      <c r="B171" s="365"/>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6"/>
    </row>
    <row r="172" spans="2:58" s="364" customFormat="1">
      <c r="B172" s="365"/>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row>
    <row r="173" spans="2:58" s="364" customFormat="1">
      <c r="B173" s="365"/>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c r="BF173" s="366"/>
    </row>
    <row r="174" spans="2:58" s="364" customFormat="1">
      <c r="B174" s="365"/>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c r="BF174" s="366"/>
    </row>
    <row r="175" spans="2:58" s="364" customFormat="1">
      <c r="B175" s="365"/>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c r="BF175" s="366"/>
    </row>
    <row r="176" spans="2:58" s="364" customFormat="1">
      <c r="B176" s="365"/>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6"/>
      <c r="AM176" s="366"/>
      <c r="AN176" s="366"/>
      <c r="AO176" s="366"/>
      <c r="AP176" s="366"/>
      <c r="AQ176" s="366"/>
      <c r="AR176" s="366"/>
      <c r="AS176" s="366"/>
      <c r="AT176" s="366"/>
      <c r="AU176" s="366"/>
      <c r="AV176" s="366"/>
      <c r="AW176" s="366"/>
      <c r="AX176" s="366"/>
      <c r="AY176" s="366"/>
      <c r="AZ176" s="366"/>
      <c r="BA176" s="366"/>
      <c r="BB176" s="366"/>
      <c r="BC176" s="366"/>
      <c r="BD176" s="366"/>
      <c r="BE176" s="366"/>
      <c r="BF176" s="366"/>
    </row>
    <row r="177" spans="2:58" s="364" customFormat="1">
      <c r="B177" s="365"/>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c r="AI177" s="366"/>
      <c r="AJ177" s="366"/>
      <c r="AK177" s="366"/>
      <c r="AL177" s="366"/>
      <c r="AM177" s="366"/>
      <c r="AN177" s="366"/>
      <c r="AO177" s="366"/>
      <c r="AP177" s="366"/>
      <c r="AQ177" s="366"/>
      <c r="AR177" s="366"/>
      <c r="AS177" s="366"/>
      <c r="AT177" s="366"/>
      <c r="AU177" s="366"/>
      <c r="AV177" s="366"/>
      <c r="AW177" s="366"/>
      <c r="AX177" s="366"/>
      <c r="AY177" s="366"/>
      <c r="AZ177" s="366"/>
      <c r="BA177" s="366"/>
      <c r="BB177" s="366"/>
      <c r="BC177" s="366"/>
      <c r="BD177" s="366"/>
      <c r="BE177" s="366"/>
      <c r="BF177" s="366"/>
    </row>
    <row r="178" spans="2:58" s="364" customFormat="1">
      <c r="B178" s="365"/>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c r="AZ178" s="366"/>
      <c r="BA178" s="366"/>
      <c r="BB178" s="366"/>
      <c r="BC178" s="366"/>
      <c r="BD178" s="366"/>
      <c r="BE178" s="366"/>
      <c r="BF178" s="366"/>
    </row>
    <row r="179" spans="2:58" s="364" customFormat="1">
      <c r="B179" s="365"/>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c r="AI179" s="366"/>
      <c r="AJ179" s="366"/>
      <c r="AK179" s="366"/>
      <c r="AL179" s="366"/>
      <c r="AM179" s="366"/>
      <c r="AN179" s="366"/>
      <c r="AO179" s="366"/>
      <c r="AP179" s="366"/>
      <c r="AQ179" s="366"/>
      <c r="AR179" s="366"/>
      <c r="AS179" s="366"/>
      <c r="AT179" s="366"/>
      <c r="AU179" s="366"/>
      <c r="AV179" s="366"/>
      <c r="AW179" s="366"/>
      <c r="AX179" s="366"/>
      <c r="AY179" s="366"/>
      <c r="AZ179" s="366"/>
      <c r="BA179" s="366"/>
      <c r="BB179" s="366"/>
      <c r="BC179" s="366"/>
      <c r="BD179" s="366"/>
      <c r="BE179" s="366"/>
      <c r="BF179" s="366"/>
    </row>
    <row r="180" spans="2:58" s="364" customFormat="1">
      <c r="B180" s="365"/>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6"/>
      <c r="AZ180" s="366"/>
      <c r="BA180" s="366"/>
      <c r="BB180" s="366"/>
      <c r="BC180" s="366"/>
      <c r="BD180" s="366"/>
      <c r="BE180" s="366"/>
      <c r="BF180" s="366"/>
    </row>
    <row r="181" spans="2:58" s="364" customFormat="1">
      <c r="B181" s="365"/>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c r="AI181" s="366"/>
      <c r="AJ181" s="366"/>
      <c r="AK181" s="366"/>
      <c r="AL181" s="366"/>
      <c r="AM181" s="366"/>
      <c r="AN181" s="366"/>
      <c r="AO181" s="366"/>
      <c r="AP181" s="366"/>
      <c r="AQ181" s="366"/>
      <c r="AR181" s="366"/>
      <c r="AS181" s="366"/>
      <c r="AT181" s="366"/>
      <c r="AU181" s="366"/>
      <c r="AV181" s="366"/>
      <c r="AW181" s="366"/>
      <c r="AX181" s="366"/>
      <c r="AY181" s="366"/>
      <c r="AZ181" s="366"/>
      <c r="BA181" s="366"/>
      <c r="BB181" s="366"/>
      <c r="BC181" s="366"/>
      <c r="BD181" s="366"/>
      <c r="BE181" s="366"/>
      <c r="BF181" s="366"/>
    </row>
    <row r="182" spans="2:58" s="364" customFormat="1">
      <c r="B182" s="365"/>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c r="AI182" s="366"/>
      <c r="AJ182" s="366"/>
      <c r="AK182" s="366"/>
      <c r="AL182" s="366"/>
      <c r="AM182" s="366"/>
      <c r="AN182" s="366"/>
      <c r="AO182" s="366"/>
      <c r="AP182" s="366"/>
      <c r="AQ182" s="366"/>
      <c r="AR182" s="366"/>
      <c r="AS182" s="366"/>
      <c r="AT182" s="366"/>
      <c r="AU182" s="366"/>
      <c r="AV182" s="366"/>
      <c r="AW182" s="366"/>
      <c r="AX182" s="366"/>
      <c r="AY182" s="366"/>
      <c r="AZ182" s="366"/>
      <c r="BA182" s="366"/>
      <c r="BB182" s="366"/>
      <c r="BC182" s="366"/>
      <c r="BD182" s="366"/>
      <c r="BE182" s="366"/>
      <c r="BF182" s="366"/>
    </row>
    <row r="183" spans="2:58" s="364" customFormat="1">
      <c r="B183" s="365"/>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c r="AZ183" s="366"/>
      <c r="BA183" s="366"/>
      <c r="BB183" s="366"/>
      <c r="BC183" s="366"/>
      <c r="BD183" s="366"/>
      <c r="BE183" s="366"/>
      <c r="BF183" s="366"/>
    </row>
    <row r="184" spans="2:58" s="364" customFormat="1">
      <c r="B184" s="365"/>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c r="AZ184" s="366"/>
      <c r="BA184" s="366"/>
      <c r="BB184" s="366"/>
      <c r="BC184" s="366"/>
      <c r="BD184" s="366"/>
      <c r="BE184" s="366"/>
      <c r="BF184" s="366"/>
    </row>
    <row r="185" spans="2:58" s="364" customFormat="1">
      <c r="B185" s="365"/>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row>
    <row r="186" spans="2:58" s="364" customFormat="1">
      <c r="B186" s="365"/>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row>
    <row r="187" spans="2:58" s="364" customFormat="1">
      <c r="B187" s="365"/>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row>
    <row r="188" spans="2:58" s="364" customFormat="1">
      <c r="B188" s="365"/>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row>
    <row r="189" spans="2:58" s="364" customFormat="1">
      <c r="B189" s="365"/>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row>
    <row r="190" spans="2:58" s="364" customFormat="1">
      <c r="B190" s="365"/>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row>
    <row r="191" spans="2:58" s="364" customFormat="1">
      <c r="B191" s="365"/>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row>
    <row r="192" spans="2:58" s="364" customFormat="1">
      <c r="B192" s="365"/>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row>
    <row r="193" spans="2:59" s="364" customFormat="1">
      <c r="B193" s="365"/>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row>
    <row r="194" spans="2:59" s="364" customFormat="1">
      <c r="B194" s="365"/>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row>
    <row r="195" spans="2:59" s="364" customFormat="1">
      <c r="B195" s="365"/>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row>
    <row r="196" spans="2:59" s="364" customFormat="1">
      <c r="B196" s="365"/>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row>
    <row r="197" spans="2:59" s="364" customFormat="1">
      <c r="B197" s="365"/>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row>
    <row r="198" spans="2:59" s="364" customFormat="1">
      <c r="B198" s="365"/>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row>
    <row r="199" spans="2:59" s="364" customFormat="1">
      <c r="B199" s="365"/>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row>
    <row r="200" spans="2:59" s="364" customFormat="1">
      <c r="B200" s="365"/>
      <c r="E200" s="366"/>
      <c r="F200" s="366"/>
      <c r="G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H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I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J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K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L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M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N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O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P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Q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R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S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T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U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V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W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X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Y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Z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A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B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C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D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E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F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G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H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I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J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K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L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M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N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O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P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Q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R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S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T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U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V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W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X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Y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AZ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A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B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C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D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E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F200" s="367">
        <f>SUMIF(AUG!$E$6:$AI$6,Therapieübersicht!$G$7:$BF$7,AUG!$E$104:$AI$104)+SUMIF(SEP!$E$6:$AI$6,Therapieübersicht!$G$7:$BF$7,SEP!$E$101:$AI$101)+SUMIF(OKT!$E$6:$AI$6,Therapieübersicht!$G$7:$BF$7,OKT!$E$101:$AI$101)+SUMIF(NOV!$E$6:$AI$6,Therapieübersicht!$G$7:$BF$7,NOV!$E$101:$AI$101)+SUMIF(DEZ!$E$6:$AI$6,Therapieübersicht!$G$7:$BF$7,DEZ!$E$101:$AI$101)+SUMIF(JAN!$E$6:$AI$6,Therapieübersicht!$G$7:$BF$7,JAN!$E$101:$AI$101)+SUMIF(FEB!$E$6:$AI$6,Therapieübersicht!$G$7:$BF$7,FEB!$E$101:$AI$101)+SUMIF(MAR!$E$6:$AI$6,Therapieübersicht!$G$7:$BF$7,MAR!$E$101:$AI$101)+SUMIF(APR!$E$6:$AI$6,Therapieübersicht!$G$7:$BF$7,APR!$E$101:$AI$101)+SUMIF(MAI!$E$6:$AI$6,Therapieübersicht!$G$7:$BF$7,MAI!$E$101:$AI$101)+SUMIF(JUN!$E$6:$AI$6,Therapieübersicht!$G$7:$BF$7,JUN!$E$101:$AI$101)+SUMIF(JUL!$E$6:$AI$6,Therapieübersicht!$G$7:$BF$7,JUL!$E$101:$AI$101)</f>
        <v>0</v>
      </c>
      <c r="BG200" s="366"/>
    </row>
    <row r="201" spans="2:59" s="364" customFormat="1">
      <c r="B201" s="365"/>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row>
    <row r="202" spans="2:59" s="364" customFormat="1">
      <c r="B202" s="365"/>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row>
    <row r="203" spans="2:59" s="364" customFormat="1">
      <c r="B203" s="365"/>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row>
    <row r="204" spans="2:59" s="364" customFormat="1">
      <c r="B204" s="365"/>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row>
    <row r="205" spans="2:59" s="364" customFormat="1">
      <c r="B205" s="365"/>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row>
    <row r="206" spans="2:59" s="364" customFormat="1">
      <c r="B206" s="365"/>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row>
    <row r="207" spans="2:59" s="364" customFormat="1">
      <c r="B207" s="365"/>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row>
    <row r="208" spans="2:59" s="364" customFormat="1">
      <c r="B208" s="365"/>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row>
    <row r="209" spans="2:58" s="364" customFormat="1">
      <c r="B209" s="365"/>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row>
    <row r="210" spans="2:58" s="364" customFormat="1">
      <c r="B210" s="365"/>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row>
    <row r="211" spans="2:58" s="364" customFormat="1">
      <c r="B211" s="365"/>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row>
    <row r="212" spans="2:58" s="364" customFormat="1">
      <c r="B212" s="365"/>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row>
    <row r="213" spans="2:58" s="364" customFormat="1">
      <c r="B213" s="365"/>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row>
    <row r="214" spans="2:58" s="364" customFormat="1">
      <c r="B214" s="365"/>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row>
    <row r="215" spans="2:58" s="364" customFormat="1">
      <c r="B215" s="365"/>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row>
    <row r="216" spans="2:58" s="364" customFormat="1">
      <c r="B216" s="365"/>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row>
    <row r="217" spans="2:58" s="364" customFormat="1">
      <c r="B217" s="365"/>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row>
    <row r="218" spans="2:58" s="364" customFormat="1">
      <c r="B218" s="365"/>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row>
    <row r="219" spans="2:58" s="364" customFormat="1">
      <c r="B219" s="365"/>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row>
    <row r="220" spans="2:58" s="364" customFormat="1">
      <c r="B220" s="365"/>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row>
    <row r="221" spans="2:58" s="364" customFormat="1">
      <c r="B221" s="365"/>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row>
    <row r="222" spans="2:58" s="364" customFormat="1">
      <c r="B222" s="365"/>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row>
    <row r="223" spans="2:58" s="364" customFormat="1">
      <c r="B223" s="365"/>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row>
    <row r="224" spans="2:58" s="364" customFormat="1">
      <c r="B224" s="365"/>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row>
    <row r="225" spans="2:58" s="364" customFormat="1">
      <c r="B225" s="365"/>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row>
    <row r="226" spans="2:58" s="364" customFormat="1">
      <c r="B226" s="365"/>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row>
    <row r="227" spans="2:58" s="364" customFormat="1">
      <c r="B227" s="365"/>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row>
    <row r="228" spans="2:58" s="364" customFormat="1">
      <c r="B228" s="365"/>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row>
    <row r="229" spans="2:58" s="364" customFormat="1">
      <c r="B229" s="365"/>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row>
    <row r="230" spans="2:58" s="364" customFormat="1">
      <c r="B230" s="365"/>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row>
    <row r="231" spans="2:58" s="364" customFormat="1">
      <c r="B231" s="365"/>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row>
    <row r="232" spans="2:58" s="364" customFormat="1">
      <c r="B232" s="365"/>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row>
    <row r="233" spans="2:58" s="364" customFormat="1">
      <c r="B233" s="365"/>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row>
    <row r="234" spans="2:58" s="364" customFormat="1">
      <c r="B234" s="365"/>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row>
    <row r="235" spans="2:58" s="364" customFormat="1">
      <c r="B235" s="365"/>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row>
    <row r="236" spans="2:58" s="364" customFormat="1">
      <c r="B236" s="365"/>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row>
    <row r="237" spans="2:58" s="364" customFormat="1">
      <c r="B237" s="365"/>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row>
    <row r="238" spans="2:58" s="364" customFormat="1">
      <c r="B238" s="365"/>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row>
    <row r="239" spans="2:58" s="364" customFormat="1">
      <c r="B239" s="365"/>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row>
    <row r="240" spans="2:58" s="364" customFormat="1">
      <c r="B240" s="365"/>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row>
    <row r="241" spans="2:58" s="364" customFormat="1">
      <c r="B241" s="365"/>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row>
    <row r="242" spans="2:58" s="364" customFormat="1">
      <c r="B242" s="365"/>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row>
    <row r="243" spans="2:58" s="364" customFormat="1">
      <c r="B243" s="365"/>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row>
    <row r="244" spans="2:58" s="364" customFormat="1">
      <c r="B244" s="365"/>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row>
    <row r="245" spans="2:58" s="364" customFormat="1">
      <c r="B245" s="365"/>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row>
    <row r="246" spans="2:58" s="364" customFormat="1">
      <c r="B246" s="365"/>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row>
    <row r="247" spans="2:58" s="364" customFormat="1">
      <c r="B247" s="365"/>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row>
    <row r="248" spans="2:58" s="364" customFormat="1">
      <c r="B248" s="365"/>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row>
    <row r="249" spans="2:58" s="364" customFormat="1">
      <c r="B249" s="365"/>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row>
    <row r="250" spans="2:58" s="364" customFormat="1">
      <c r="B250" s="365"/>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row>
    <row r="251" spans="2:58" s="364" customFormat="1">
      <c r="B251" s="365"/>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row>
    <row r="252" spans="2:58" s="364" customFormat="1">
      <c r="B252" s="365"/>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row>
    <row r="253" spans="2:58" s="364" customFormat="1">
      <c r="B253" s="365"/>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row>
    <row r="254" spans="2:58" s="364" customFormat="1">
      <c r="B254" s="365"/>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row>
    <row r="255" spans="2:58" s="364" customFormat="1">
      <c r="B255" s="365"/>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row>
    <row r="256" spans="2:58" s="364" customFormat="1">
      <c r="B256" s="365"/>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row>
    <row r="257" spans="2:58" s="364" customFormat="1">
      <c r="B257" s="365"/>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row>
    <row r="258" spans="2:58" s="364" customFormat="1">
      <c r="B258" s="365"/>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row>
    <row r="259" spans="2:58" s="364" customFormat="1">
      <c r="B259" s="365"/>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row>
    <row r="260" spans="2:58" s="364" customFormat="1">
      <c r="B260" s="365"/>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row>
    <row r="261" spans="2:58" s="364" customFormat="1">
      <c r="B261" s="365"/>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row>
    <row r="262" spans="2:58" s="364" customFormat="1">
      <c r="B262" s="365"/>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row>
    <row r="263" spans="2:58" s="364" customFormat="1">
      <c r="B263" s="365"/>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row>
    <row r="264" spans="2:58" s="364" customFormat="1">
      <c r="B264" s="365"/>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row>
    <row r="265" spans="2:58" s="364" customFormat="1">
      <c r="B265" s="365"/>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row>
    <row r="266" spans="2:58" s="364" customFormat="1">
      <c r="B266" s="365"/>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row>
    <row r="267" spans="2:58" s="364" customFormat="1">
      <c r="B267" s="365"/>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row>
    <row r="268" spans="2:58" s="364" customFormat="1">
      <c r="B268" s="365"/>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row>
    <row r="269" spans="2:58" s="364" customFormat="1">
      <c r="B269" s="365"/>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row>
    <row r="270" spans="2:58" s="364" customFormat="1">
      <c r="B270" s="365"/>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row>
    <row r="271" spans="2:58" s="364" customFormat="1">
      <c r="B271" s="365"/>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row>
    <row r="272" spans="2:58" s="364" customFormat="1">
      <c r="B272" s="365"/>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row>
    <row r="273" spans="2:58" s="364" customFormat="1">
      <c r="B273" s="365"/>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row>
    <row r="274" spans="2:58" s="364" customFormat="1">
      <c r="B274" s="365"/>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row>
    <row r="275" spans="2:58" s="364" customFormat="1">
      <c r="B275" s="365"/>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row>
    <row r="276" spans="2:58" s="364" customFormat="1">
      <c r="B276" s="365"/>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row>
    <row r="277" spans="2:58" s="364" customFormat="1">
      <c r="B277" s="365"/>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row>
    <row r="278" spans="2:58" s="364" customFormat="1">
      <c r="B278" s="365"/>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row>
    <row r="279" spans="2:58" s="364" customFormat="1">
      <c r="B279" s="365"/>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row>
    <row r="280" spans="2:58" s="364" customFormat="1">
      <c r="B280" s="365"/>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row>
    <row r="281" spans="2:58" s="364" customFormat="1">
      <c r="B281" s="365"/>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row>
    <row r="282" spans="2:58" s="364" customFormat="1">
      <c r="B282" s="365"/>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row>
    <row r="283" spans="2:58" s="364" customFormat="1">
      <c r="B283" s="365"/>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row>
    <row r="284" spans="2:58" s="364" customFormat="1">
      <c r="B284" s="365"/>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row>
    <row r="285" spans="2:58" s="364" customFormat="1">
      <c r="B285" s="365"/>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row>
    <row r="286" spans="2:58" s="364" customFormat="1">
      <c r="B286" s="365"/>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row>
    <row r="287" spans="2:58" s="364" customFormat="1">
      <c r="B287" s="365"/>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row>
    <row r="288" spans="2:58" s="364" customFormat="1">
      <c r="B288" s="365"/>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row>
    <row r="289" spans="2:58" s="364" customFormat="1">
      <c r="B289" s="365"/>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row>
    <row r="290" spans="2:58" s="364" customFormat="1">
      <c r="B290" s="365"/>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row>
    <row r="291" spans="2:58" s="364" customFormat="1">
      <c r="B291" s="365"/>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row>
    <row r="292" spans="2:58" s="364" customFormat="1">
      <c r="B292" s="365"/>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row>
    <row r="293" spans="2:58" s="364" customFormat="1">
      <c r="B293" s="365"/>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row>
    <row r="294" spans="2:58" s="364" customFormat="1">
      <c r="B294" s="365"/>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row>
    <row r="295" spans="2:58" s="364" customFormat="1">
      <c r="B295" s="365"/>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row>
    <row r="296" spans="2:58" s="364" customFormat="1">
      <c r="B296" s="365"/>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row>
    <row r="297" spans="2:58" s="364" customFormat="1">
      <c r="B297" s="365"/>
      <c r="G297" s="366"/>
      <c r="H297" s="366"/>
      <c r="I297" s="366"/>
      <c r="J297" s="366"/>
      <c r="K297" s="366"/>
      <c r="L297" s="366"/>
      <c r="M297" s="366"/>
      <c r="N297" s="366"/>
      <c r="O297" s="366"/>
      <c r="P297" s="366"/>
      <c r="Q297" s="366"/>
      <c r="R297" s="366"/>
      <c r="S297" s="366"/>
      <c r="T297" s="366"/>
      <c r="U297" s="366"/>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row>
    <row r="298" spans="2:58" s="364" customFormat="1">
      <c r="B298" s="365"/>
      <c r="G298" s="366"/>
      <c r="H298" s="366"/>
      <c r="I298" s="366"/>
      <c r="J298" s="366"/>
      <c r="K298" s="366"/>
      <c r="L298" s="366"/>
      <c r="M298" s="366"/>
      <c r="N298" s="366"/>
      <c r="O298" s="366"/>
      <c r="P298" s="366"/>
      <c r="Q298" s="366"/>
      <c r="R298" s="366"/>
      <c r="S298" s="366"/>
      <c r="T298" s="366"/>
      <c r="U298" s="366"/>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c r="AS298" s="366"/>
      <c r="AT298" s="366"/>
      <c r="AU298" s="366"/>
      <c r="AV298" s="366"/>
      <c r="AW298" s="366"/>
      <c r="AX298" s="366"/>
      <c r="AY298" s="366"/>
      <c r="AZ298" s="366"/>
      <c r="BA298" s="366"/>
      <c r="BB298" s="366"/>
      <c r="BC298" s="366"/>
      <c r="BD298" s="366"/>
      <c r="BE298" s="366"/>
      <c r="BF298" s="366"/>
    </row>
    <row r="299" spans="2:58" s="364" customFormat="1">
      <c r="B299" s="365"/>
      <c r="G299" s="366"/>
      <c r="H299" s="366"/>
      <c r="I299" s="366"/>
      <c r="J299" s="366"/>
      <c r="K299" s="366"/>
      <c r="L299" s="366"/>
      <c r="M299" s="366"/>
      <c r="N299" s="366"/>
      <c r="O299" s="366"/>
      <c r="P299" s="366"/>
      <c r="Q299" s="366"/>
      <c r="R299" s="366"/>
      <c r="S299" s="366"/>
      <c r="T299" s="366"/>
      <c r="U299" s="366"/>
      <c r="V299" s="366"/>
      <c r="W299" s="366"/>
      <c r="X299" s="366"/>
      <c r="Y299" s="366"/>
      <c r="Z299" s="366"/>
      <c r="AA299" s="366"/>
      <c r="AB299" s="366"/>
      <c r="AC299" s="366"/>
      <c r="AD299" s="366"/>
      <c r="AE299" s="366"/>
      <c r="AF299" s="366"/>
      <c r="AG299" s="366"/>
      <c r="AH299" s="366"/>
      <c r="AI299" s="366"/>
      <c r="AJ299" s="366"/>
      <c r="AK299" s="366"/>
      <c r="AL299" s="366"/>
      <c r="AM299" s="366"/>
      <c r="AN299" s="366"/>
      <c r="AO299" s="366"/>
      <c r="AP299" s="366"/>
      <c r="AQ299" s="366"/>
      <c r="AR299" s="366"/>
      <c r="AS299" s="366"/>
      <c r="AT299" s="366"/>
      <c r="AU299" s="366"/>
      <c r="AV299" s="366"/>
      <c r="AW299" s="366"/>
      <c r="AX299" s="366"/>
      <c r="AY299" s="366"/>
      <c r="AZ299" s="366"/>
      <c r="BA299" s="366"/>
      <c r="BB299" s="366"/>
      <c r="BC299" s="366"/>
      <c r="BD299" s="366"/>
      <c r="BE299" s="366"/>
      <c r="BF299" s="366"/>
    </row>
    <row r="300" spans="2:58" s="364" customFormat="1">
      <c r="B300" s="365"/>
      <c r="G300" s="366"/>
      <c r="H300" s="366"/>
      <c r="I300" s="366"/>
      <c r="J300" s="366"/>
      <c r="K300" s="366"/>
      <c r="L300" s="366"/>
      <c r="M300" s="366"/>
      <c r="N300" s="366"/>
      <c r="O300" s="366"/>
      <c r="P300" s="366"/>
      <c r="Q300" s="366"/>
      <c r="R300" s="366"/>
      <c r="S300" s="366"/>
      <c r="T300" s="366"/>
      <c r="U300" s="366"/>
      <c r="V300" s="366"/>
      <c r="W300" s="366"/>
      <c r="X300" s="366"/>
      <c r="Y300" s="366"/>
      <c r="Z300" s="366"/>
      <c r="AA300" s="366"/>
      <c r="AB300" s="366"/>
      <c r="AC300" s="366"/>
      <c r="AD300" s="366"/>
      <c r="AE300" s="366"/>
      <c r="AF300" s="366"/>
      <c r="AG300" s="366"/>
      <c r="AH300" s="366"/>
      <c r="AI300" s="366"/>
      <c r="AJ300" s="366"/>
      <c r="AK300" s="366"/>
      <c r="AL300" s="366"/>
      <c r="AM300" s="366"/>
      <c r="AN300" s="366"/>
      <c r="AO300" s="366"/>
      <c r="AP300" s="366"/>
      <c r="AQ300" s="366"/>
      <c r="AR300" s="366"/>
      <c r="AS300" s="366"/>
      <c r="AT300" s="366"/>
      <c r="AU300" s="366"/>
      <c r="AV300" s="366"/>
      <c r="AW300" s="366"/>
      <c r="AX300" s="366"/>
      <c r="AY300" s="366"/>
      <c r="AZ300" s="366"/>
      <c r="BA300" s="366"/>
      <c r="BB300" s="366"/>
      <c r="BC300" s="366"/>
      <c r="BD300" s="366"/>
      <c r="BE300" s="366"/>
      <c r="BF300" s="366"/>
    </row>
    <row r="301" spans="2:58" s="364" customFormat="1">
      <c r="B301" s="365"/>
      <c r="G301" s="366"/>
      <c r="H301" s="366"/>
      <c r="I301" s="366"/>
      <c r="J301" s="366"/>
      <c r="K301" s="366"/>
      <c r="L301" s="366"/>
      <c r="M301" s="366"/>
      <c r="N301" s="366"/>
      <c r="O301" s="366"/>
      <c r="P301" s="366"/>
      <c r="Q301" s="366"/>
      <c r="R301" s="366"/>
      <c r="S301" s="366"/>
      <c r="T301" s="366"/>
      <c r="U301" s="366"/>
      <c r="V301" s="366"/>
      <c r="W301" s="366"/>
      <c r="X301" s="366"/>
      <c r="Y301" s="366"/>
      <c r="Z301" s="366"/>
      <c r="AA301" s="366"/>
      <c r="AB301" s="366"/>
      <c r="AC301" s="366"/>
      <c r="AD301" s="366"/>
      <c r="AE301" s="366"/>
      <c r="AF301" s="366"/>
      <c r="AG301" s="366"/>
      <c r="AH301" s="366"/>
      <c r="AI301" s="366"/>
      <c r="AJ301" s="366"/>
      <c r="AK301" s="366"/>
      <c r="AL301" s="366"/>
      <c r="AM301" s="366"/>
      <c r="AN301" s="366"/>
      <c r="AO301" s="366"/>
      <c r="AP301" s="366"/>
      <c r="AQ301" s="366"/>
      <c r="AR301" s="366"/>
      <c r="AS301" s="366"/>
      <c r="AT301" s="366"/>
      <c r="AU301" s="366"/>
      <c r="AV301" s="366"/>
      <c r="AW301" s="366"/>
      <c r="AX301" s="366"/>
      <c r="AY301" s="366"/>
      <c r="AZ301" s="366"/>
      <c r="BA301" s="366"/>
      <c r="BB301" s="366"/>
      <c r="BC301" s="366"/>
      <c r="BD301" s="366"/>
      <c r="BE301" s="366"/>
      <c r="BF301" s="366"/>
    </row>
    <row r="302" spans="2:58" s="364" customFormat="1">
      <c r="B302" s="365"/>
      <c r="G302" s="366"/>
      <c r="H302" s="366"/>
      <c r="I302" s="366"/>
      <c r="J302" s="366"/>
      <c r="K302" s="366"/>
      <c r="L302" s="366"/>
      <c r="M302" s="366"/>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c r="AI302" s="366"/>
      <c r="AJ302" s="366"/>
      <c r="AK302" s="366"/>
      <c r="AL302" s="366"/>
      <c r="AM302" s="366"/>
      <c r="AN302" s="366"/>
      <c r="AO302" s="366"/>
      <c r="AP302" s="366"/>
      <c r="AQ302" s="366"/>
      <c r="AR302" s="366"/>
      <c r="AS302" s="366"/>
      <c r="AT302" s="366"/>
      <c r="AU302" s="366"/>
      <c r="AV302" s="366"/>
      <c r="AW302" s="366"/>
      <c r="AX302" s="366"/>
      <c r="AY302" s="366"/>
      <c r="AZ302" s="366"/>
      <c r="BA302" s="366"/>
      <c r="BB302" s="366"/>
      <c r="BC302" s="366"/>
      <c r="BD302" s="366"/>
      <c r="BE302" s="366"/>
      <c r="BF302" s="366"/>
    </row>
    <row r="303" spans="2:58" s="364" customFormat="1">
      <c r="B303" s="365"/>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c r="AI303" s="366"/>
      <c r="AJ303" s="366"/>
      <c r="AK303" s="366"/>
      <c r="AL303" s="366"/>
      <c r="AM303" s="366"/>
      <c r="AN303" s="366"/>
      <c r="AO303" s="366"/>
      <c r="AP303" s="366"/>
      <c r="AQ303" s="366"/>
      <c r="AR303" s="366"/>
      <c r="AS303" s="366"/>
      <c r="AT303" s="366"/>
      <c r="AU303" s="366"/>
      <c r="AV303" s="366"/>
      <c r="AW303" s="366"/>
      <c r="AX303" s="366"/>
      <c r="AY303" s="366"/>
      <c r="AZ303" s="366"/>
      <c r="BA303" s="366"/>
      <c r="BB303" s="366"/>
      <c r="BC303" s="366"/>
      <c r="BD303" s="366"/>
      <c r="BE303" s="366"/>
      <c r="BF303" s="366"/>
    </row>
    <row r="304" spans="2:58" s="364" customFormat="1">
      <c r="B304" s="365"/>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c r="AI304" s="366"/>
      <c r="AJ304" s="366"/>
      <c r="AK304" s="366"/>
      <c r="AL304" s="366"/>
      <c r="AM304" s="366"/>
      <c r="AN304" s="366"/>
      <c r="AO304" s="366"/>
      <c r="AP304" s="366"/>
      <c r="AQ304" s="366"/>
      <c r="AR304" s="366"/>
      <c r="AS304" s="366"/>
      <c r="AT304" s="366"/>
      <c r="AU304" s="366"/>
      <c r="AV304" s="366"/>
      <c r="AW304" s="366"/>
      <c r="AX304" s="366"/>
      <c r="AY304" s="366"/>
      <c r="AZ304" s="366"/>
      <c r="BA304" s="366"/>
      <c r="BB304" s="366"/>
      <c r="BC304" s="366"/>
      <c r="BD304" s="366"/>
      <c r="BE304" s="366"/>
      <c r="BF304" s="366"/>
    </row>
    <row r="305" spans="2:58" s="364" customFormat="1">
      <c r="B305" s="365"/>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c r="AS305" s="366"/>
      <c r="AT305" s="366"/>
      <c r="AU305" s="366"/>
      <c r="AV305" s="366"/>
      <c r="AW305" s="366"/>
      <c r="AX305" s="366"/>
      <c r="AY305" s="366"/>
      <c r="AZ305" s="366"/>
      <c r="BA305" s="366"/>
      <c r="BB305" s="366"/>
      <c r="BC305" s="366"/>
      <c r="BD305" s="366"/>
      <c r="BE305" s="366"/>
      <c r="BF305" s="366"/>
    </row>
    <row r="306" spans="2:58" s="364" customFormat="1">
      <c r="B306" s="365"/>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row>
    <row r="307" spans="2:58" s="364" customFormat="1">
      <c r="B307" s="365"/>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c r="AI307" s="366"/>
      <c r="AJ307" s="366"/>
      <c r="AK307" s="366"/>
      <c r="AL307" s="366"/>
      <c r="AM307" s="366"/>
      <c r="AN307" s="366"/>
      <c r="AO307" s="366"/>
      <c r="AP307" s="366"/>
      <c r="AQ307" s="366"/>
      <c r="AR307" s="366"/>
      <c r="AS307" s="366"/>
      <c r="AT307" s="366"/>
      <c r="AU307" s="366"/>
      <c r="AV307" s="366"/>
      <c r="AW307" s="366"/>
      <c r="AX307" s="366"/>
      <c r="AY307" s="366"/>
      <c r="AZ307" s="366"/>
      <c r="BA307" s="366"/>
      <c r="BB307" s="366"/>
      <c r="BC307" s="366"/>
      <c r="BD307" s="366"/>
      <c r="BE307" s="366"/>
      <c r="BF307" s="366"/>
    </row>
    <row r="308" spans="2:58" s="364" customFormat="1">
      <c r="B308" s="365"/>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c r="AI308" s="366"/>
      <c r="AJ308" s="366"/>
      <c r="AK308" s="366"/>
      <c r="AL308" s="366"/>
      <c r="AM308" s="366"/>
      <c r="AN308" s="366"/>
      <c r="AO308" s="366"/>
      <c r="AP308" s="366"/>
      <c r="AQ308" s="366"/>
      <c r="AR308" s="366"/>
      <c r="AS308" s="366"/>
      <c r="AT308" s="366"/>
      <c r="AU308" s="366"/>
      <c r="AV308" s="366"/>
      <c r="AW308" s="366"/>
      <c r="AX308" s="366"/>
      <c r="AY308" s="366"/>
      <c r="AZ308" s="366"/>
      <c r="BA308" s="366"/>
      <c r="BB308" s="366"/>
      <c r="BC308" s="366"/>
      <c r="BD308" s="366"/>
      <c r="BE308" s="366"/>
      <c r="BF308" s="366"/>
    </row>
    <row r="309" spans="2:58" s="364" customFormat="1">
      <c r="B309" s="365"/>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66"/>
      <c r="AR309" s="366"/>
      <c r="AS309" s="366"/>
      <c r="AT309" s="366"/>
      <c r="AU309" s="366"/>
      <c r="AV309" s="366"/>
      <c r="AW309" s="366"/>
      <c r="AX309" s="366"/>
      <c r="AY309" s="366"/>
      <c r="AZ309" s="366"/>
      <c r="BA309" s="366"/>
      <c r="BB309" s="366"/>
      <c r="BC309" s="366"/>
      <c r="BD309" s="366"/>
      <c r="BE309" s="366"/>
      <c r="BF309" s="366"/>
    </row>
    <row r="310" spans="2:58" s="364" customFormat="1">
      <c r="B310" s="365"/>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66"/>
      <c r="AR310" s="366"/>
      <c r="AS310" s="366"/>
      <c r="AT310" s="366"/>
      <c r="AU310" s="366"/>
      <c r="AV310" s="366"/>
      <c r="AW310" s="366"/>
      <c r="AX310" s="366"/>
      <c r="AY310" s="366"/>
      <c r="AZ310" s="366"/>
      <c r="BA310" s="366"/>
      <c r="BB310" s="366"/>
      <c r="BC310" s="366"/>
      <c r="BD310" s="366"/>
      <c r="BE310" s="366"/>
      <c r="BF310" s="366"/>
    </row>
    <row r="311" spans="2:58" s="364" customFormat="1">
      <c r="B311" s="365"/>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row>
    <row r="312" spans="2:58" s="364" customFormat="1">
      <c r="B312" s="365"/>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row>
    <row r="313" spans="2:58" s="364" customFormat="1">
      <c r="B313" s="365"/>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row>
    <row r="314" spans="2:58" s="364" customFormat="1">
      <c r="B314" s="365"/>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row>
    <row r="315" spans="2:58" s="364" customFormat="1">
      <c r="B315" s="365"/>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row>
    <row r="316" spans="2:58" s="364" customFormat="1">
      <c r="B316" s="365"/>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row>
    <row r="317" spans="2:58" s="364" customFormat="1">
      <c r="B317" s="365"/>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row>
    <row r="318" spans="2:58" s="364" customFormat="1">
      <c r="B318" s="365"/>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row>
    <row r="319" spans="2:58" s="364" customFormat="1">
      <c r="B319" s="365"/>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row>
    <row r="320" spans="2:58" s="364" customFormat="1">
      <c r="B320" s="365"/>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row>
    <row r="321" spans="2:58" s="364" customFormat="1">
      <c r="B321" s="365"/>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row>
    <row r="322" spans="2:58" s="364" customFormat="1">
      <c r="B322" s="365"/>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row>
    <row r="323" spans="2:58" s="364" customFormat="1">
      <c r="B323" s="365"/>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row>
    <row r="324" spans="2:58" s="364" customFormat="1">
      <c r="B324" s="365"/>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row>
    <row r="325" spans="2:58" s="364" customFormat="1">
      <c r="B325" s="365"/>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row>
    <row r="326" spans="2:58" s="364" customFormat="1">
      <c r="B326" s="365"/>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row>
    <row r="327" spans="2:58" s="364" customFormat="1">
      <c r="B327" s="365"/>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row>
    <row r="328" spans="2:58" s="364" customFormat="1">
      <c r="B328" s="365"/>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row>
  </sheetData>
  <sheetProtection algorithmName="SHA-512" hashValue="TtZKdBNMg6EzhRXWcjxWZ/N2hVFVnXfvD21Ai1FxxTBJhSGrV5ZgioreQZD5d35VB5SerBwO5+Y9NlH5osLD9g==" saltValue="YPJFgWIv+2hlr37/vrYZuQ==" spinCount="100000" sheet="1" objects="1" scenarios="1"/>
  <mergeCells count="7">
    <mergeCell ref="A99:B100"/>
    <mergeCell ref="I4:AB4"/>
    <mergeCell ref="AC4:BF4"/>
    <mergeCell ref="C6:C8"/>
    <mergeCell ref="D6:F6"/>
    <mergeCell ref="E7:E8"/>
    <mergeCell ref="G8:BF8"/>
  </mergeCells>
  <phoneticPr fontId="68" type="noConversion"/>
  <pageMargins left="0.50972222222222219" right="0.43333333333333335" top="0.27986111111111112" bottom="0.27986111111111112" header="0.51180555555555551" footer="0.27013888888888887"/>
  <pageSetup paperSize="9" firstPageNumber="0" fitToHeight="0" orientation="landscape" horizontalDpi="300" verticalDpi="300" r:id="rId1"/>
  <headerFooter alignWithMargins="0">
    <oddFooter>&amp;L&amp;"Arial,Standard"&amp;8VTGS 06.2006 / Version 1.3&amp;R&amp;"Arial,Standard"&amp;8Ausdruck am: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CW78"/>
  <sheetViews>
    <sheetView zoomScaleSheetLayoutView="75" workbookViewId="0">
      <pane ySplit="7" topLeftCell="A8" activePane="bottomLeft" state="frozen"/>
      <selection pane="bottomLeft" activeCell="A8" sqref="A8"/>
    </sheetView>
  </sheetViews>
  <sheetFormatPr baseColWidth="10" defaultRowHeight="12.75"/>
  <cols>
    <col min="1" max="1" width="3.140625" style="129" customWidth="1"/>
    <col min="2" max="2" width="10" style="368" customWidth="1"/>
    <col min="3" max="3" width="51.7109375" style="129" customWidth="1"/>
    <col min="4" max="4" width="8.85546875" style="369" customWidth="1"/>
    <col min="5" max="5" width="9.85546875" style="370" customWidth="1"/>
    <col min="6" max="6" width="9.85546875" style="369" customWidth="1"/>
    <col min="7" max="18" width="8.85546875" style="371" customWidth="1"/>
    <col min="19" max="28" width="3.85546875" style="140" customWidth="1"/>
    <col min="29" max="29" width="11.42578125" style="74"/>
    <col min="30" max="31" width="4.7109375" style="140" customWidth="1"/>
    <col min="32" max="16384" width="11.42578125" style="140"/>
  </cols>
  <sheetData>
    <row r="1" spans="1:101">
      <c r="G1" s="136"/>
      <c r="H1" s="136"/>
      <c r="I1" s="136"/>
      <c r="J1" s="136"/>
      <c r="K1" s="136"/>
      <c r="L1" s="136"/>
      <c r="M1" s="136"/>
      <c r="N1" s="136"/>
      <c r="O1" s="136"/>
      <c r="P1" s="136"/>
      <c r="Q1" s="136"/>
      <c r="R1" s="136"/>
    </row>
    <row r="2" spans="1:101" s="377" customFormat="1" ht="33.75" customHeight="1">
      <c r="A2" s="372" t="s">
        <v>214</v>
      </c>
      <c r="B2" s="89"/>
      <c r="C2" s="89"/>
      <c r="D2" s="373"/>
      <c r="E2" s="374"/>
      <c r="F2" s="375" t="str">
        <f>Zeitbudget!D1</f>
        <v>2023/24</v>
      </c>
      <c r="G2" s="376"/>
      <c r="H2" s="376"/>
      <c r="I2" s="376"/>
      <c r="J2" s="376"/>
      <c r="K2" s="376"/>
      <c r="L2" s="375"/>
      <c r="M2" s="376"/>
      <c r="N2" s="376"/>
      <c r="O2" s="376"/>
      <c r="P2" s="376"/>
      <c r="Q2" s="376"/>
      <c r="R2" s="376"/>
      <c r="S2" s="74"/>
      <c r="T2" s="74"/>
      <c r="U2" s="74"/>
      <c r="V2" s="74"/>
      <c r="W2" s="74"/>
      <c r="X2" s="74"/>
      <c r="Y2" s="74"/>
      <c r="Z2" s="74"/>
      <c r="AA2" s="74"/>
      <c r="AB2" s="74"/>
      <c r="AC2" s="74"/>
      <c r="AD2" s="74"/>
      <c r="AE2" s="74"/>
      <c r="AF2" s="74"/>
      <c r="AG2" s="74"/>
      <c r="AH2" s="74"/>
      <c r="AI2" s="74"/>
      <c r="AJ2" s="74"/>
    </row>
    <row r="3" spans="1:101" s="162" customFormat="1" ht="18" customHeight="1">
      <c r="A3" s="378"/>
      <c r="B3" s="379" t="s">
        <v>215</v>
      </c>
      <c r="C3" s="380" t="str">
        <f>Zeitbudget!C4</f>
        <v>Name, Vorname</v>
      </c>
      <c r="D3" s="381"/>
      <c r="E3" s="381"/>
      <c r="F3" s="381"/>
      <c r="G3" s="382"/>
      <c r="H3" s="382"/>
      <c r="I3" s="382"/>
      <c r="J3" s="382"/>
      <c r="K3" s="383"/>
      <c r="L3" s="382"/>
      <c r="M3" s="382"/>
      <c r="N3" s="382"/>
      <c r="O3" s="382"/>
      <c r="P3" s="382"/>
      <c r="Q3" s="382"/>
      <c r="R3" s="384"/>
      <c r="S3" s="100"/>
      <c r="T3" s="100"/>
      <c r="U3" s="100"/>
      <c r="V3" s="100"/>
      <c r="W3" s="100"/>
      <c r="X3" s="100"/>
      <c r="Y3" s="100"/>
      <c r="Z3" s="100"/>
      <c r="AA3" s="100"/>
      <c r="AB3" s="100"/>
      <c r="AC3" s="100"/>
      <c r="AD3" s="100"/>
      <c r="AE3" s="100"/>
      <c r="AF3" s="100"/>
      <c r="AG3" s="100"/>
      <c r="AH3" s="100"/>
      <c r="AI3" s="100"/>
      <c r="AJ3" s="100"/>
    </row>
    <row r="4" spans="1:101" s="391" customFormat="1" ht="15.6" customHeight="1">
      <c r="A4" s="385"/>
      <c r="B4" s="379" t="s">
        <v>216</v>
      </c>
      <c r="C4" s="386" t="str">
        <f>Zeitbudget!C6</f>
        <v>TG</v>
      </c>
      <c r="D4" s="387"/>
      <c r="E4" s="388"/>
      <c r="F4" s="387"/>
      <c r="G4" s="389"/>
      <c r="H4" s="389"/>
      <c r="I4" s="389"/>
      <c r="J4" s="389"/>
      <c r="K4" s="390"/>
      <c r="L4" s="389"/>
      <c r="M4" s="389"/>
      <c r="N4" s="389"/>
      <c r="O4" s="389"/>
      <c r="P4" s="389"/>
      <c r="Q4" s="389"/>
      <c r="R4" s="390"/>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row>
    <row r="5" spans="1:101" s="391" customFormat="1" ht="12" customHeight="1">
      <c r="A5" s="392"/>
      <c r="B5" s="393"/>
      <c r="C5" s="394"/>
      <c r="D5" s="395" t="s">
        <v>217</v>
      </c>
      <c r="E5" s="396"/>
      <c r="F5" s="396"/>
      <c r="G5" s="397" t="s">
        <v>37</v>
      </c>
      <c r="H5" s="398" t="s">
        <v>38</v>
      </c>
      <c r="I5" s="398" t="s">
        <v>39</v>
      </c>
      <c r="J5" s="398" t="s">
        <v>40</v>
      </c>
      <c r="K5" s="399" t="s">
        <v>41</v>
      </c>
      <c r="L5" s="398" t="s">
        <v>42</v>
      </c>
      <c r="M5" s="398" t="s">
        <v>43</v>
      </c>
      <c r="N5" s="398" t="s">
        <v>44</v>
      </c>
      <c r="O5" s="398" t="s">
        <v>45</v>
      </c>
      <c r="P5" s="398" t="s">
        <v>46</v>
      </c>
      <c r="Q5" s="398" t="s">
        <v>47</v>
      </c>
      <c r="R5" s="399" t="s">
        <v>48</v>
      </c>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row>
    <row r="6" spans="1:101" s="407" customFormat="1" ht="17.25" customHeight="1">
      <c r="A6" s="400"/>
      <c r="B6" s="803" t="s">
        <v>218</v>
      </c>
      <c r="C6" s="803"/>
      <c r="D6" s="401">
        <f>AUG!R3</f>
        <v>78.583333333333343</v>
      </c>
      <c r="E6" s="402" t="s">
        <v>219</v>
      </c>
      <c r="F6" s="403"/>
      <c r="G6" s="404">
        <f>Zeitbudget!$C$17</f>
        <v>6.5486111111111116</v>
      </c>
      <c r="H6" s="405">
        <f>Zeitbudget!$C$17</f>
        <v>6.5486111111111116</v>
      </c>
      <c r="I6" s="405">
        <f>Zeitbudget!$C$17</f>
        <v>6.5486111111111116</v>
      </c>
      <c r="J6" s="405">
        <f>Zeitbudget!$C$17</f>
        <v>6.5486111111111116</v>
      </c>
      <c r="K6" s="405">
        <f>Zeitbudget!$C$17</f>
        <v>6.5486111111111116</v>
      </c>
      <c r="L6" s="405">
        <f>Zeitbudget!$C$17</f>
        <v>6.5486111111111116</v>
      </c>
      <c r="M6" s="405">
        <f>Zeitbudget!$C$17</f>
        <v>6.5486111111111116</v>
      </c>
      <c r="N6" s="405">
        <f>Zeitbudget!$C$17</f>
        <v>6.5486111111111116</v>
      </c>
      <c r="O6" s="405">
        <f>Zeitbudget!$C$17</f>
        <v>6.5486111111111116</v>
      </c>
      <c r="P6" s="405">
        <f>Zeitbudget!$C$17</f>
        <v>6.5486111111111116</v>
      </c>
      <c r="Q6" s="405">
        <f>Zeitbudget!$C$17</f>
        <v>6.5486111111111116</v>
      </c>
      <c r="R6" s="405">
        <f>Zeitbudget!$C$17</f>
        <v>6.5486111111111116</v>
      </c>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row>
    <row r="7" spans="1:101" s="232" customFormat="1" ht="22.5" customHeight="1">
      <c r="A7" s="408"/>
      <c r="B7" s="409" t="s">
        <v>180</v>
      </c>
      <c r="C7" s="410" t="s">
        <v>220</v>
      </c>
      <c r="D7" s="411">
        <f>SUM(D8+D9+D10+D16+D19+D25+D30+D32+D35+D37)</f>
        <v>5.2083333333333329E-2</v>
      </c>
      <c r="E7" s="412" t="str">
        <f>IF(D7-D6&lt;0,TEXT(-(D7-D6),"-[hh]:mm"),D7-D6)</f>
        <v>-1884:45</v>
      </c>
      <c r="F7" s="413" t="s">
        <v>221</v>
      </c>
      <c r="G7" s="414">
        <f t="shared" ref="G7:R7" si="0">SUM(G8+G9+G10+G16+G19+G25+G30+G32+G35+G37)</f>
        <v>5.2083333333333329E-2</v>
      </c>
      <c r="H7" s="414">
        <f t="shared" si="0"/>
        <v>0</v>
      </c>
      <c r="I7" s="414">
        <f t="shared" si="0"/>
        <v>0</v>
      </c>
      <c r="J7" s="414">
        <f t="shared" si="0"/>
        <v>0</v>
      </c>
      <c r="K7" s="414">
        <f t="shared" si="0"/>
        <v>0</v>
      </c>
      <c r="L7" s="414">
        <f t="shared" si="0"/>
        <v>0</v>
      </c>
      <c r="M7" s="414">
        <f t="shared" si="0"/>
        <v>0</v>
      </c>
      <c r="N7" s="414">
        <f t="shared" si="0"/>
        <v>0</v>
      </c>
      <c r="O7" s="414">
        <f t="shared" si="0"/>
        <v>0</v>
      </c>
      <c r="P7" s="414">
        <f t="shared" si="0"/>
        <v>0</v>
      </c>
      <c r="Q7" s="414">
        <f t="shared" si="0"/>
        <v>0</v>
      </c>
      <c r="R7" s="414">
        <f t="shared" si="0"/>
        <v>0</v>
      </c>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100"/>
      <c r="CV7" s="100"/>
      <c r="CW7" s="100"/>
    </row>
    <row r="8" spans="1:101" s="423" customFormat="1" ht="32.25" customHeight="1">
      <c r="A8" s="415"/>
      <c r="B8" s="416">
        <f>Zeitbudget!E22</f>
        <v>78.583333333333343</v>
      </c>
      <c r="C8" s="417" t="s">
        <v>179</v>
      </c>
      <c r="D8" s="418">
        <f>SUM(G8:R8)</f>
        <v>3.125E-2</v>
      </c>
      <c r="E8" s="419" t="str">
        <f>IF(D8-B8&lt;0,TEXT(-(D8-B8),"-[hh]:mm"),D8-B8)</f>
        <v>-1885:15</v>
      </c>
      <c r="F8" s="420">
        <f t="shared" ref="F8:F13" si="1">IF(SUM(D8)&gt;0,D8/$D$7," ")</f>
        <v>0.60000000000000009</v>
      </c>
      <c r="G8" s="421">
        <f>AUG!D12</f>
        <v>3.125E-2</v>
      </c>
      <c r="H8" s="421">
        <f>SEP!D12</f>
        <v>0</v>
      </c>
      <c r="I8" s="421">
        <f>OKT!D12</f>
        <v>0</v>
      </c>
      <c r="J8" s="421">
        <f>NOV!D12</f>
        <v>0</v>
      </c>
      <c r="K8" s="421">
        <f>DEZ!D12</f>
        <v>0</v>
      </c>
      <c r="L8" s="421">
        <f>JAN!D12</f>
        <v>0</v>
      </c>
      <c r="M8" s="421">
        <f>FEB!D12</f>
        <v>0</v>
      </c>
      <c r="N8" s="421">
        <f>MAR!D12</f>
        <v>0</v>
      </c>
      <c r="O8" s="421">
        <f>APR!D12</f>
        <v>0</v>
      </c>
      <c r="P8" s="421">
        <f>MAI!D12</f>
        <v>0</v>
      </c>
      <c r="Q8" s="421">
        <f>JUN!D12</f>
        <v>0</v>
      </c>
      <c r="R8" s="421">
        <f>JUL!D12</f>
        <v>0</v>
      </c>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row>
    <row r="9" spans="1:101" s="423" customFormat="1" ht="32.25" customHeight="1">
      <c r="A9" s="424"/>
      <c r="B9" s="425"/>
      <c r="C9" s="426" t="s">
        <v>129</v>
      </c>
      <c r="D9" s="427">
        <f>SUM(G9:R9)</f>
        <v>2.0833333333333332E-2</v>
      </c>
      <c r="E9" s="428">
        <f>IF(D9-B9&lt;0,TEXT(-(D9-B9),"-[hh]:mm"),D9-B9)</f>
        <v>2.0833333333333332E-2</v>
      </c>
      <c r="F9" s="429">
        <f t="shared" si="1"/>
        <v>0.4</v>
      </c>
      <c r="G9" s="430">
        <f>AUG!D11</f>
        <v>2.0833333333333332E-2</v>
      </c>
      <c r="H9" s="431">
        <f>SEP!D11</f>
        <v>0</v>
      </c>
      <c r="I9" s="431">
        <f>OKT!D11</f>
        <v>0</v>
      </c>
      <c r="J9" s="431">
        <f>NOV!D11</f>
        <v>0</v>
      </c>
      <c r="K9" s="431">
        <f>DEZ!D11</f>
        <v>0</v>
      </c>
      <c r="L9" s="431">
        <f>JAN!D11</f>
        <v>0</v>
      </c>
      <c r="M9" s="431">
        <f>FEB!D11</f>
        <v>0</v>
      </c>
      <c r="N9" s="431">
        <f>MAR!D11</f>
        <v>0</v>
      </c>
      <c r="O9" s="431">
        <f>APR!D11</f>
        <v>0</v>
      </c>
      <c r="P9" s="431">
        <f>MAI!D11</f>
        <v>0</v>
      </c>
      <c r="Q9" s="431">
        <f>JUN!D11</f>
        <v>0</v>
      </c>
      <c r="R9" s="431">
        <f>JUL!D11</f>
        <v>0</v>
      </c>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row>
    <row r="10" spans="1:101" s="435" customFormat="1" ht="32.25" customHeight="1">
      <c r="A10" s="432"/>
      <c r="B10" s="425">
        <f>Zeitbudget!E26</f>
        <v>0</v>
      </c>
      <c r="C10" s="426" t="str">
        <f>IF(Zeitbudget!B26&gt;0,Zeitbudget!B26," ")</f>
        <v>Präventive, beratende, integrative Arbeiten</v>
      </c>
      <c r="D10" s="427">
        <f>SUM(G10:R10)</f>
        <v>0</v>
      </c>
      <c r="E10" s="419">
        <f t="shared" ref="E10:E63" si="2">IF(D10-B10&lt;0,TEXT(-(D10-B10),"-[hh]:mm"),D10-B10)</f>
        <v>0</v>
      </c>
      <c r="F10" s="429" t="str">
        <f t="shared" si="1"/>
        <v xml:space="preserve"> </v>
      </c>
      <c r="G10" s="430">
        <f>AUG!D109</f>
        <v>0</v>
      </c>
      <c r="H10" s="430">
        <f>SEP!D109</f>
        <v>0</v>
      </c>
      <c r="I10" s="430">
        <f>OKT!D109</f>
        <v>0</v>
      </c>
      <c r="J10" s="430">
        <f>NOV!D109</f>
        <v>0</v>
      </c>
      <c r="K10" s="430">
        <f>DEZ!D109</f>
        <v>0</v>
      </c>
      <c r="L10" s="430">
        <f>JAN!D109</f>
        <v>0</v>
      </c>
      <c r="M10" s="430">
        <f>FEB!D109</f>
        <v>0</v>
      </c>
      <c r="N10" s="430">
        <f>MAR!D109</f>
        <v>0</v>
      </c>
      <c r="O10" s="430">
        <f>APR!D109</f>
        <v>0</v>
      </c>
      <c r="P10" s="430">
        <f>MAI!D109</f>
        <v>0</v>
      </c>
      <c r="Q10" s="430">
        <f>JUN!D109</f>
        <v>0</v>
      </c>
      <c r="R10" s="430">
        <f>JUL!D109</f>
        <v>0</v>
      </c>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4"/>
      <c r="CV10" s="434"/>
      <c r="CW10" s="434"/>
    </row>
    <row r="11" spans="1:101" s="444" customFormat="1" ht="15.75" customHeight="1">
      <c r="A11" s="436"/>
      <c r="B11" s="437">
        <f>Zeitbudget!E27</f>
        <v>0</v>
      </c>
      <c r="C11" s="438" t="str">
        <f>IF(Zeitbudget!B27&gt;0,Zeitbudget!B27," ")</f>
        <v>Logopädische Reihenerfassung</v>
      </c>
      <c r="D11" s="439">
        <f t="shared" ref="D11:D42" si="3">SUM(G11:R11)</f>
        <v>0</v>
      </c>
      <c r="E11" s="440">
        <f t="shared" si="2"/>
        <v>0</v>
      </c>
      <c r="F11" s="441" t="str">
        <f t="shared" si="1"/>
        <v xml:space="preserve"> </v>
      </c>
      <c r="G11" s="442">
        <f>AUG!D110</f>
        <v>0</v>
      </c>
      <c r="H11" s="443">
        <f>SEP!D110</f>
        <v>0</v>
      </c>
      <c r="I11" s="443">
        <f>OKT!D110</f>
        <v>0</v>
      </c>
      <c r="J11" s="443">
        <f>NOV!D110</f>
        <v>0</v>
      </c>
      <c r="K11" s="443">
        <f>DEZ!D110</f>
        <v>0</v>
      </c>
      <c r="L11" s="443">
        <f>JAN!D110</f>
        <v>0</v>
      </c>
      <c r="M11" s="443">
        <f>FEB!D110</f>
        <v>0</v>
      </c>
      <c r="N11" s="443">
        <f>MAR!D110</f>
        <v>0</v>
      </c>
      <c r="O11" s="443">
        <f>APR!D110</f>
        <v>0</v>
      </c>
      <c r="P11" s="443">
        <f>MAI!D110</f>
        <v>0</v>
      </c>
      <c r="Q11" s="443">
        <f>JUN!D110</f>
        <v>0</v>
      </c>
      <c r="R11" s="443">
        <f>JUL!D110</f>
        <v>0</v>
      </c>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row>
    <row r="12" spans="1:101" s="444" customFormat="1" ht="15.75" customHeight="1">
      <c r="A12" s="436"/>
      <c r="B12" s="437">
        <f>Zeitbudget!E28</f>
        <v>0</v>
      </c>
      <c r="C12" s="438" t="str">
        <f>IF(Zeitbudget!B28&gt;0,Zeitbudget!B28," ")</f>
        <v>Nachkontrollen nach der Reihenerfassung</v>
      </c>
      <c r="D12" s="439">
        <f t="shared" si="3"/>
        <v>0</v>
      </c>
      <c r="E12" s="440">
        <f t="shared" si="2"/>
        <v>0</v>
      </c>
      <c r="F12" s="441" t="str">
        <f t="shared" si="1"/>
        <v xml:space="preserve"> </v>
      </c>
      <c r="G12" s="442">
        <f>AUG!D111</f>
        <v>0</v>
      </c>
      <c r="H12" s="443">
        <f>SEP!D111</f>
        <v>0</v>
      </c>
      <c r="I12" s="443">
        <f>OKT!D111</f>
        <v>0</v>
      </c>
      <c r="J12" s="443">
        <f>NOV!D111</f>
        <v>0</v>
      </c>
      <c r="K12" s="443">
        <f>DEZ!D111</f>
        <v>0</v>
      </c>
      <c r="L12" s="443">
        <f>JAN!D111</f>
        <v>0</v>
      </c>
      <c r="M12" s="443">
        <f>FEB!D111</f>
        <v>0</v>
      </c>
      <c r="N12" s="443">
        <f>MAR!D111</f>
        <v>0</v>
      </c>
      <c r="O12" s="443">
        <f>APR!D111</f>
        <v>0</v>
      </c>
      <c r="P12" s="443">
        <f>MAI!D111</f>
        <v>0</v>
      </c>
      <c r="Q12" s="443">
        <f>JUN!D111</f>
        <v>0</v>
      </c>
      <c r="R12" s="443">
        <f>JUL!D111</f>
        <v>0</v>
      </c>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row>
    <row r="13" spans="1:101" s="444" customFormat="1" ht="15.75" customHeight="1">
      <c r="A13" s="436"/>
      <c r="B13" s="437">
        <f>Zeitbudget!E29</f>
        <v>0</v>
      </c>
      <c r="C13" s="438" t="str">
        <f>IF(Zeitbudget!B29&gt;0,Zeitbudget!B29," ")</f>
        <v>Klassenbeobachtung zur Beratung der LP</v>
      </c>
      <c r="D13" s="439">
        <f t="shared" si="3"/>
        <v>0</v>
      </c>
      <c r="E13" s="440">
        <f t="shared" si="2"/>
        <v>0</v>
      </c>
      <c r="F13" s="441" t="str">
        <f t="shared" si="1"/>
        <v xml:space="preserve"> </v>
      </c>
      <c r="G13" s="442">
        <f>AUG!D112</f>
        <v>0</v>
      </c>
      <c r="H13" s="443">
        <f>SEP!D112</f>
        <v>0</v>
      </c>
      <c r="I13" s="443">
        <f>OKT!D112</f>
        <v>0</v>
      </c>
      <c r="J13" s="443">
        <f>NOV!D112</f>
        <v>0</v>
      </c>
      <c r="K13" s="443">
        <f>DEZ!D112</f>
        <v>0</v>
      </c>
      <c r="L13" s="443">
        <f>JAN!D112</f>
        <v>0</v>
      </c>
      <c r="M13" s="443">
        <f>FEB!D112</f>
        <v>0</v>
      </c>
      <c r="N13" s="443">
        <f>MAR!D112</f>
        <v>0</v>
      </c>
      <c r="O13" s="443">
        <f>APR!D112</f>
        <v>0</v>
      </c>
      <c r="P13" s="443">
        <f>MAI!D112</f>
        <v>0</v>
      </c>
      <c r="Q13" s="443">
        <f>JUN!D112</f>
        <v>0</v>
      </c>
      <c r="R13" s="443">
        <f>JUL!D112</f>
        <v>0</v>
      </c>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row>
    <row r="14" spans="1:101" s="444" customFormat="1" ht="15.75" customHeight="1">
      <c r="A14" s="436"/>
      <c r="B14" s="437">
        <f>Zeitbudget!E30</f>
        <v>0</v>
      </c>
      <c r="C14" s="438" t="str">
        <f>IF(Zeitbudget!B30&gt;0,Zeitbudget!B30," ")</f>
        <v>Information und Beratung (von Bezugspersonen)</v>
      </c>
      <c r="D14" s="439">
        <f>SUM(G14:R14)</f>
        <v>0</v>
      </c>
      <c r="E14" s="440">
        <f t="shared" si="2"/>
        <v>0</v>
      </c>
      <c r="F14" s="441" t="str">
        <f t="shared" ref="F14:F42" si="4">IF(SUM(D14)&gt;0,D14/$D$7," ")</f>
        <v xml:space="preserve"> </v>
      </c>
      <c r="G14" s="442">
        <f>AUG!D113</f>
        <v>0</v>
      </c>
      <c r="H14" s="443">
        <f>SEP!D113</f>
        <v>0</v>
      </c>
      <c r="I14" s="443">
        <f>OKT!D113</f>
        <v>0</v>
      </c>
      <c r="J14" s="443">
        <f>NOV!D113</f>
        <v>0</v>
      </c>
      <c r="K14" s="443">
        <f>DEZ!D113</f>
        <v>0</v>
      </c>
      <c r="L14" s="443">
        <f>JAN!D113</f>
        <v>0</v>
      </c>
      <c r="M14" s="443">
        <f>FEB!D113</f>
        <v>0</v>
      </c>
      <c r="N14" s="443">
        <f>MAR!D113</f>
        <v>0</v>
      </c>
      <c r="O14" s="443">
        <f>APR!D113</f>
        <v>0</v>
      </c>
      <c r="P14" s="443">
        <f>MAI!D113</f>
        <v>0</v>
      </c>
      <c r="Q14" s="443">
        <f>JUN!D113</f>
        <v>0</v>
      </c>
      <c r="R14" s="443">
        <f>JUL!D113</f>
        <v>0</v>
      </c>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row>
    <row r="15" spans="1:101" s="246" customFormat="1" ht="15.75" customHeight="1">
      <c r="A15" s="436"/>
      <c r="B15" s="437">
        <f>Zeitbudget!E31</f>
        <v>0</v>
      </c>
      <c r="C15" s="438" t="str">
        <f>IF(Zeitbudget!B31&gt;0,Zeitbudget!B31," ")</f>
        <v>Fachspez.Förderstunden, Projekte mit Klassen</v>
      </c>
      <c r="D15" s="439">
        <f t="shared" si="3"/>
        <v>0</v>
      </c>
      <c r="E15" s="440">
        <f t="shared" si="2"/>
        <v>0</v>
      </c>
      <c r="F15" s="441" t="str">
        <f t="shared" si="4"/>
        <v xml:space="preserve"> </v>
      </c>
      <c r="G15" s="442">
        <f>AUG!D114</f>
        <v>0</v>
      </c>
      <c r="H15" s="443">
        <f>SEP!D114</f>
        <v>0</v>
      </c>
      <c r="I15" s="443">
        <f>OKT!D114</f>
        <v>0</v>
      </c>
      <c r="J15" s="443">
        <f>NOV!D114</f>
        <v>0</v>
      </c>
      <c r="K15" s="443">
        <f>DEZ!D114</f>
        <v>0</v>
      </c>
      <c r="L15" s="443">
        <f>JAN!D114</f>
        <v>0</v>
      </c>
      <c r="M15" s="443">
        <f>FEB!D114</f>
        <v>0</v>
      </c>
      <c r="N15" s="443">
        <f>MAR!D114</f>
        <v>0</v>
      </c>
      <c r="O15" s="443">
        <f>APR!D114</f>
        <v>0</v>
      </c>
      <c r="P15" s="443">
        <f>MAI!D114</f>
        <v>0</v>
      </c>
      <c r="Q15" s="443">
        <f>JUN!D114</f>
        <v>0</v>
      </c>
      <c r="R15" s="443">
        <f>JUL!D114</f>
        <v>0</v>
      </c>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row>
    <row r="16" spans="1:101" s="423" customFormat="1" ht="31.5" customHeight="1">
      <c r="A16" s="432"/>
      <c r="B16" s="425">
        <f>Zeitbudget!E32</f>
        <v>0</v>
      </c>
      <c r="C16" s="426" t="str">
        <f>Zeitbudget!B32</f>
        <v>Qualitätssicherung</v>
      </c>
      <c r="D16" s="427">
        <f t="shared" si="3"/>
        <v>0</v>
      </c>
      <c r="E16" s="419">
        <f t="shared" si="2"/>
        <v>0</v>
      </c>
      <c r="F16" s="429" t="str">
        <f t="shared" si="4"/>
        <v xml:space="preserve"> </v>
      </c>
      <c r="G16" s="430">
        <f>AUG!D115</f>
        <v>0</v>
      </c>
      <c r="H16" s="430">
        <f>SEP!D115</f>
        <v>0</v>
      </c>
      <c r="I16" s="430">
        <f>OKT!D115</f>
        <v>0</v>
      </c>
      <c r="J16" s="430">
        <f>NOV!D115</f>
        <v>0</v>
      </c>
      <c r="K16" s="430">
        <f>DEZ!D115</f>
        <v>0</v>
      </c>
      <c r="L16" s="430">
        <f>JAN!D115</f>
        <v>0</v>
      </c>
      <c r="M16" s="430">
        <f>FEB!D115</f>
        <v>0</v>
      </c>
      <c r="N16" s="430">
        <f>MAR!D115</f>
        <v>0</v>
      </c>
      <c r="O16" s="430">
        <f>APR!D115</f>
        <v>0</v>
      </c>
      <c r="P16" s="430">
        <f>MAI!D115</f>
        <v>0</v>
      </c>
      <c r="Q16" s="430">
        <f>JUN!D115</f>
        <v>0</v>
      </c>
      <c r="R16" s="430">
        <f>JUL!D115</f>
        <v>0</v>
      </c>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row>
    <row r="17" spans="1:101" s="444" customFormat="1" ht="14.25" customHeight="1">
      <c r="A17" s="436"/>
      <c r="B17" s="437">
        <f>Zeitbudget!E33</f>
        <v>0</v>
      </c>
      <c r="C17" s="438" t="str">
        <f>IF(Zeitbudget!B33&gt;0,Zeitbudget!B33," ")</f>
        <v>Selbst- und Fremdevaluation</v>
      </c>
      <c r="D17" s="439">
        <f t="shared" si="3"/>
        <v>0</v>
      </c>
      <c r="E17" s="440">
        <f t="shared" si="2"/>
        <v>0</v>
      </c>
      <c r="F17" s="441" t="str">
        <f t="shared" si="4"/>
        <v xml:space="preserve"> </v>
      </c>
      <c r="G17" s="442">
        <f>AUG!D116</f>
        <v>0</v>
      </c>
      <c r="H17" s="443">
        <f>SEP!D116</f>
        <v>0</v>
      </c>
      <c r="I17" s="443">
        <f>OKT!D116</f>
        <v>0</v>
      </c>
      <c r="J17" s="443">
        <f>NOV!D116</f>
        <v>0</v>
      </c>
      <c r="K17" s="443">
        <f>DEZ!D116</f>
        <v>0</v>
      </c>
      <c r="L17" s="443">
        <f>JAN!D116</f>
        <v>0</v>
      </c>
      <c r="M17" s="443">
        <f>FEB!D116</f>
        <v>0</v>
      </c>
      <c r="N17" s="443">
        <f>MAR!D116</f>
        <v>0</v>
      </c>
      <c r="O17" s="443">
        <f>APR!D116</f>
        <v>0</v>
      </c>
      <c r="P17" s="443">
        <f>MAI!D116</f>
        <v>0</v>
      </c>
      <c r="Q17" s="443">
        <f>JUN!D116</f>
        <v>0</v>
      </c>
      <c r="R17" s="443">
        <f>JUL!D116</f>
        <v>0</v>
      </c>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CT17" s="445"/>
      <c r="CU17" s="445"/>
      <c r="CV17" s="445"/>
      <c r="CW17" s="445"/>
    </row>
    <row r="18" spans="1:101" s="444" customFormat="1" ht="15" customHeight="1">
      <c r="A18" s="436"/>
      <c r="B18" s="437">
        <f>Zeitbudget!E34</f>
        <v>0</v>
      </c>
      <c r="C18" s="438" t="str">
        <f>IF(Zeitbudget!B34&gt;0,Zeitbudget!B34," ")</f>
        <v>Mitarbeitergespräche</v>
      </c>
      <c r="D18" s="439">
        <f t="shared" si="3"/>
        <v>0</v>
      </c>
      <c r="E18" s="440">
        <f t="shared" si="2"/>
        <v>0</v>
      </c>
      <c r="F18" s="441" t="str">
        <f t="shared" si="4"/>
        <v xml:space="preserve"> </v>
      </c>
      <c r="G18" s="442">
        <f>AUG!D117</f>
        <v>0</v>
      </c>
      <c r="H18" s="443">
        <f>SEP!D117</f>
        <v>0</v>
      </c>
      <c r="I18" s="443">
        <f>OKT!D117</f>
        <v>0</v>
      </c>
      <c r="J18" s="443">
        <f>NOV!D117</f>
        <v>0</v>
      </c>
      <c r="K18" s="443">
        <f>DEZ!D117</f>
        <v>0</v>
      </c>
      <c r="L18" s="443">
        <f>JAN!D117</f>
        <v>0</v>
      </c>
      <c r="M18" s="443">
        <f>FEB!D117</f>
        <v>0</v>
      </c>
      <c r="N18" s="443">
        <f>MAR!D117</f>
        <v>0</v>
      </c>
      <c r="O18" s="443">
        <f>APR!D117</f>
        <v>0</v>
      </c>
      <c r="P18" s="443">
        <f>MAI!D117</f>
        <v>0</v>
      </c>
      <c r="Q18" s="443">
        <f>JUN!D117</f>
        <v>0</v>
      </c>
      <c r="R18" s="443">
        <f>JUL!D117</f>
        <v>0</v>
      </c>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445"/>
      <c r="CG18" s="445"/>
      <c r="CH18" s="445"/>
      <c r="CI18" s="445"/>
      <c r="CJ18" s="445"/>
      <c r="CK18" s="445"/>
      <c r="CL18" s="445"/>
      <c r="CM18" s="445"/>
      <c r="CN18" s="445"/>
      <c r="CO18" s="445"/>
      <c r="CP18" s="445"/>
      <c r="CQ18" s="445"/>
      <c r="CR18" s="445"/>
      <c r="CS18" s="445"/>
      <c r="CT18" s="445"/>
      <c r="CU18" s="445"/>
      <c r="CV18" s="445"/>
      <c r="CW18" s="445"/>
    </row>
    <row r="19" spans="1:101" s="423" customFormat="1" ht="30.75" customHeight="1">
      <c r="A19" s="432"/>
      <c r="B19" s="425">
        <f>Zeitbudget!E35</f>
        <v>0</v>
      </c>
      <c r="C19" s="426" t="str">
        <f>Zeitbudget!B35</f>
        <v>Persönliche Weiterbildung</v>
      </c>
      <c r="D19" s="427">
        <f>SUM(G19:R19)</f>
        <v>0</v>
      </c>
      <c r="E19" s="419">
        <f t="shared" si="2"/>
        <v>0</v>
      </c>
      <c r="F19" s="429" t="str">
        <f t="shared" si="4"/>
        <v xml:space="preserve"> </v>
      </c>
      <c r="G19" s="430">
        <f>AUG!D118</f>
        <v>0</v>
      </c>
      <c r="H19" s="430">
        <f>SEP!D118</f>
        <v>0</v>
      </c>
      <c r="I19" s="430">
        <f>OKT!D118</f>
        <v>0</v>
      </c>
      <c r="J19" s="430">
        <f>NOV!D118</f>
        <v>0</v>
      </c>
      <c r="K19" s="430">
        <f>DEZ!D118</f>
        <v>0</v>
      </c>
      <c r="L19" s="430">
        <f>JAN!D118</f>
        <v>0</v>
      </c>
      <c r="M19" s="430">
        <f>FEB!D118</f>
        <v>0</v>
      </c>
      <c r="N19" s="430">
        <f>MAR!D118</f>
        <v>0</v>
      </c>
      <c r="O19" s="430">
        <f>APR!D118</f>
        <v>0</v>
      </c>
      <c r="P19" s="430">
        <f>MAI!D118</f>
        <v>0</v>
      </c>
      <c r="Q19" s="430">
        <f>JUN!D118</f>
        <v>0</v>
      </c>
      <c r="R19" s="430">
        <f>JUL!D118</f>
        <v>0</v>
      </c>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row>
    <row r="20" spans="1:101" s="444" customFormat="1" ht="14.25" customHeight="1">
      <c r="A20" s="436"/>
      <c r="B20" s="437">
        <f>Zeitbudget!E36</f>
        <v>0</v>
      </c>
      <c r="C20" s="438" t="str">
        <f>IF(Zeitbudget!B36&gt;0,Zeitbudget!B36," ")</f>
        <v>Kurse, Fachtagungen</v>
      </c>
      <c r="D20" s="439">
        <f t="shared" si="3"/>
        <v>0</v>
      </c>
      <c r="E20" s="440">
        <f t="shared" si="2"/>
        <v>0</v>
      </c>
      <c r="F20" s="441" t="str">
        <f t="shared" si="4"/>
        <v xml:space="preserve"> </v>
      </c>
      <c r="G20" s="442">
        <f>AUG!D119</f>
        <v>0</v>
      </c>
      <c r="H20" s="443">
        <f>SEP!D119</f>
        <v>0</v>
      </c>
      <c r="I20" s="443">
        <f>OKT!D119</f>
        <v>0</v>
      </c>
      <c r="J20" s="443">
        <f>NOV!D119</f>
        <v>0</v>
      </c>
      <c r="K20" s="443">
        <f>DEZ!D119</f>
        <v>0</v>
      </c>
      <c r="L20" s="443">
        <f>JAN!D119</f>
        <v>0</v>
      </c>
      <c r="M20" s="443">
        <f>FEB!D119</f>
        <v>0</v>
      </c>
      <c r="N20" s="443">
        <f>MAR!D119</f>
        <v>0</v>
      </c>
      <c r="O20" s="443">
        <f>APR!D119</f>
        <v>0</v>
      </c>
      <c r="P20" s="443">
        <f>MAI!D119</f>
        <v>0</v>
      </c>
      <c r="Q20" s="443">
        <f>JUN!D119</f>
        <v>0</v>
      </c>
      <c r="R20" s="443">
        <f>JUL!D119</f>
        <v>0</v>
      </c>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445"/>
      <c r="BW20" s="445"/>
      <c r="BX20" s="445"/>
      <c r="BY20" s="445"/>
      <c r="BZ20" s="445"/>
      <c r="CA20" s="445"/>
      <c r="CB20" s="445"/>
      <c r="CC20" s="445"/>
      <c r="CD20" s="445"/>
      <c r="CE20" s="445"/>
      <c r="CF20" s="445"/>
      <c r="CG20" s="445"/>
      <c r="CH20" s="445"/>
      <c r="CI20" s="445"/>
      <c r="CJ20" s="445"/>
      <c r="CK20" s="445"/>
      <c r="CL20" s="445"/>
      <c r="CM20" s="445"/>
      <c r="CN20" s="445"/>
      <c r="CO20" s="445"/>
      <c r="CP20" s="445"/>
      <c r="CQ20" s="445"/>
      <c r="CR20" s="445"/>
      <c r="CS20" s="445"/>
      <c r="CT20" s="445"/>
      <c r="CU20" s="445"/>
      <c r="CV20" s="445"/>
      <c r="CW20" s="445"/>
    </row>
    <row r="21" spans="1:101" s="444" customFormat="1" ht="15.75" customHeight="1">
      <c r="A21" s="436"/>
      <c r="B21" s="437">
        <f>Zeitbudget!E37</f>
        <v>0</v>
      </c>
      <c r="C21" s="438" t="str">
        <f>IF(Zeitbudget!B37&gt;0,Zeitbudget!B37," ")</f>
        <v>Hospitationen</v>
      </c>
      <c r="D21" s="439">
        <f t="shared" si="3"/>
        <v>0</v>
      </c>
      <c r="E21" s="440">
        <f t="shared" si="2"/>
        <v>0</v>
      </c>
      <c r="F21" s="441" t="str">
        <f t="shared" si="4"/>
        <v xml:space="preserve"> </v>
      </c>
      <c r="G21" s="442">
        <f>AUG!D120</f>
        <v>0</v>
      </c>
      <c r="H21" s="443">
        <f>SEP!D120</f>
        <v>0</v>
      </c>
      <c r="I21" s="443">
        <f>OKT!D120</f>
        <v>0</v>
      </c>
      <c r="J21" s="443">
        <f>NOV!D120</f>
        <v>0</v>
      </c>
      <c r="K21" s="443">
        <f>DEZ!D120</f>
        <v>0</v>
      </c>
      <c r="L21" s="443">
        <f>JAN!D120</f>
        <v>0</v>
      </c>
      <c r="M21" s="443">
        <f>FEB!D120</f>
        <v>0</v>
      </c>
      <c r="N21" s="443">
        <f>MAR!D120</f>
        <v>0</v>
      </c>
      <c r="O21" s="443">
        <f>APR!D120</f>
        <v>0</v>
      </c>
      <c r="P21" s="443">
        <f>MAI!D120</f>
        <v>0</v>
      </c>
      <c r="Q21" s="443">
        <f>JUN!D120</f>
        <v>0</v>
      </c>
      <c r="R21" s="443">
        <f>JUL!D120</f>
        <v>0</v>
      </c>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445"/>
      <c r="CG21" s="445"/>
      <c r="CH21" s="445"/>
      <c r="CI21" s="445"/>
      <c r="CJ21" s="445"/>
      <c r="CK21" s="445"/>
      <c r="CL21" s="445"/>
      <c r="CM21" s="445"/>
      <c r="CN21" s="445"/>
      <c r="CO21" s="445"/>
      <c r="CP21" s="445"/>
      <c r="CQ21" s="445"/>
      <c r="CR21" s="445"/>
      <c r="CS21" s="445"/>
      <c r="CT21" s="445"/>
      <c r="CU21" s="445"/>
      <c r="CV21" s="445"/>
      <c r="CW21" s="445"/>
    </row>
    <row r="22" spans="1:101" s="444" customFormat="1" ht="15.75" customHeight="1">
      <c r="A22" s="436"/>
      <c r="B22" s="437">
        <f>Zeitbudget!E38</f>
        <v>0</v>
      </c>
      <c r="C22" s="438" t="str">
        <f>IF(Zeitbudget!B38&gt;0,Zeitbudget!B38," ")</f>
        <v>Supervision, Intervision</v>
      </c>
      <c r="D22" s="439">
        <f t="shared" si="3"/>
        <v>0</v>
      </c>
      <c r="E22" s="440">
        <f t="shared" si="2"/>
        <v>0</v>
      </c>
      <c r="F22" s="441" t="str">
        <f t="shared" si="4"/>
        <v xml:space="preserve"> </v>
      </c>
      <c r="G22" s="442">
        <f>AUG!D121</f>
        <v>0</v>
      </c>
      <c r="H22" s="443">
        <f>SEP!D121</f>
        <v>0</v>
      </c>
      <c r="I22" s="443">
        <f>OKT!D121</f>
        <v>0</v>
      </c>
      <c r="J22" s="443">
        <f>NOV!D121</f>
        <v>0</v>
      </c>
      <c r="K22" s="443">
        <f>DEZ!D121</f>
        <v>0</v>
      </c>
      <c r="L22" s="443">
        <f>JAN!D121</f>
        <v>0</v>
      </c>
      <c r="M22" s="443">
        <f>FEB!D121</f>
        <v>0</v>
      </c>
      <c r="N22" s="443">
        <f>MAR!D121</f>
        <v>0</v>
      </c>
      <c r="O22" s="443">
        <f>APR!D121</f>
        <v>0</v>
      </c>
      <c r="P22" s="443">
        <f>MAI!D121</f>
        <v>0</v>
      </c>
      <c r="Q22" s="443">
        <f>JUN!D121</f>
        <v>0</v>
      </c>
      <c r="R22" s="443">
        <f>JUL!D121</f>
        <v>0</v>
      </c>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c r="CT22" s="445"/>
      <c r="CU22" s="445"/>
      <c r="CV22" s="445"/>
      <c r="CW22" s="445"/>
    </row>
    <row r="23" spans="1:101" s="444" customFormat="1" ht="15.75" customHeight="1">
      <c r="A23" s="436"/>
      <c r="B23" s="437">
        <f>Zeitbudget!E39</f>
        <v>0</v>
      </c>
      <c r="C23" s="438" t="str">
        <f>IF(Zeitbudget!B39&gt;0,Zeitbudget!B39," ")</f>
        <v>Fachliteratur lesen</v>
      </c>
      <c r="D23" s="439">
        <f t="shared" si="3"/>
        <v>0</v>
      </c>
      <c r="E23" s="440">
        <f t="shared" si="2"/>
        <v>0</v>
      </c>
      <c r="F23" s="441" t="str">
        <f t="shared" si="4"/>
        <v xml:space="preserve"> </v>
      </c>
      <c r="G23" s="442">
        <f>AUG!D122</f>
        <v>0</v>
      </c>
      <c r="H23" s="443">
        <f>SEP!D122</f>
        <v>0</v>
      </c>
      <c r="I23" s="443">
        <f>OKT!D122</f>
        <v>0</v>
      </c>
      <c r="J23" s="443">
        <f>NOV!D122</f>
        <v>0</v>
      </c>
      <c r="K23" s="443">
        <f>DEZ!D122</f>
        <v>0</v>
      </c>
      <c r="L23" s="443">
        <f>JAN!D122</f>
        <v>0</v>
      </c>
      <c r="M23" s="443">
        <f>FEB!D122</f>
        <v>0</v>
      </c>
      <c r="N23" s="443">
        <f>MAR!D122</f>
        <v>0</v>
      </c>
      <c r="O23" s="443">
        <f>APR!D122</f>
        <v>0</v>
      </c>
      <c r="P23" s="443">
        <f>MAI!D122</f>
        <v>0</v>
      </c>
      <c r="Q23" s="443">
        <f>JUN!D122</f>
        <v>0</v>
      </c>
      <c r="R23" s="443">
        <f>JUL!D122</f>
        <v>0</v>
      </c>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c r="CT23" s="445"/>
      <c r="CU23" s="445"/>
      <c r="CV23" s="445"/>
      <c r="CW23" s="445"/>
    </row>
    <row r="24" spans="1:101" s="444" customFormat="1" ht="15.75" customHeight="1">
      <c r="A24" s="436"/>
      <c r="B24" s="437">
        <f>Zeitbudget!E40</f>
        <v>0</v>
      </c>
      <c r="C24" s="438" t="str">
        <f>IF(Zeitbudget!B40&gt;0,Zeitbudget!B40," ")</f>
        <v>Weiterbildung mit Schulhausteam</v>
      </c>
      <c r="D24" s="439">
        <f t="shared" si="3"/>
        <v>0</v>
      </c>
      <c r="E24" s="440">
        <f t="shared" si="2"/>
        <v>0</v>
      </c>
      <c r="F24" s="441" t="str">
        <f t="shared" si="4"/>
        <v xml:space="preserve"> </v>
      </c>
      <c r="G24" s="442">
        <f>AUG!D123</f>
        <v>0</v>
      </c>
      <c r="H24" s="443">
        <f>SEP!D123</f>
        <v>0</v>
      </c>
      <c r="I24" s="443">
        <f>OKT!D123</f>
        <v>0</v>
      </c>
      <c r="J24" s="443">
        <f>NOV!D123</f>
        <v>0</v>
      </c>
      <c r="K24" s="443">
        <f>DEZ!D123</f>
        <v>0</v>
      </c>
      <c r="L24" s="443">
        <f>JAN!D123</f>
        <v>0</v>
      </c>
      <c r="M24" s="443">
        <f>FEB!D123</f>
        <v>0</v>
      </c>
      <c r="N24" s="443">
        <f>MAR!D123</f>
        <v>0</v>
      </c>
      <c r="O24" s="443">
        <f>APR!D123</f>
        <v>0</v>
      </c>
      <c r="P24" s="443">
        <f>MAI!D123</f>
        <v>0</v>
      </c>
      <c r="Q24" s="443">
        <f>JUN!D123</f>
        <v>0</v>
      </c>
      <c r="R24" s="443">
        <f>JUL!D123</f>
        <v>0</v>
      </c>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c r="CT24" s="445"/>
      <c r="CU24" s="445"/>
      <c r="CV24" s="445"/>
      <c r="CW24" s="445"/>
    </row>
    <row r="25" spans="1:101" s="423" customFormat="1" ht="30.75" customHeight="1">
      <c r="A25" s="432"/>
      <c r="B25" s="425">
        <f>Zeitbudget!E41</f>
        <v>0</v>
      </c>
      <c r="C25" s="426" t="str">
        <f>Zeitbudget!B41</f>
        <v>Zusammenarbeit</v>
      </c>
      <c r="D25" s="427">
        <f>SUM(G25:R25)</f>
        <v>0</v>
      </c>
      <c r="E25" s="419">
        <f t="shared" si="2"/>
        <v>0</v>
      </c>
      <c r="F25" s="429" t="str">
        <f t="shared" si="4"/>
        <v xml:space="preserve"> </v>
      </c>
      <c r="G25" s="430">
        <f>AUG!D124</f>
        <v>0</v>
      </c>
      <c r="H25" s="430">
        <f>SEP!D124</f>
        <v>0</v>
      </c>
      <c r="I25" s="430">
        <f>OKT!D124</f>
        <v>0</v>
      </c>
      <c r="J25" s="430">
        <f>NOV!D124</f>
        <v>0</v>
      </c>
      <c r="K25" s="430">
        <f>DEZ!D124</f>
        <v>0</v>
      </c>
      <c r="L25" s="430">
        <f>JAN!D124</f>
        <v>0</v>
      </c>
      <c r="M25" s="430">
        <f>FEB!D124</f>
        <v>0</v>
      </c>
      <c r="N25" s="430">
        <f>MAR!D124</f>
        <v>0</v>
      </c>
      <c r="O25" s="430">
        <f>APR!D124</f>
        <v>0</v>
      </c>
      <c r="P25" s="430">
        <f>MAI!D124</f>
        <v>0</v>
      </c>
      <c r="Q25" s="430">
        <f>JUN!D124</f>
        <v>0</v>
      </c>
      <c r="R25" s="430">
        <f>JUL!D124</f>
        <v>0</v>
      </c>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row>
    <row r="26" spans="1:101" s="444" customFormat="1" ht="15.75" customHeight="1">
      <c r="A26" s="436"/>
      <c r="B26" s="437">
        <f>Zeitbudget!E42</f>
        <v>0</v>
      </c>
      <c r="C26" s="438" t="str">
        <f>IF(Zeitbudget!B42&gt;0,Zeitbudget!B42," ")</f>
        <v>Mitarbeit Fachteam, Teamentwicklung</v>
      </c>
      <c r="D26" s="439">
        <f t="shared" si="3"/>
        <v>0</v>
      </c>
      <c r="E26" s="440">
        <f t="shared" si="2"/>
        <v>0</v>
      </c>
      <c r="F26" s="441" t="str">
        <f t="shared" si="4"/>
        <v xml:space="preserve"> </v>
      </c>
      <c r="G26" s="442">
        <f>AUG!D125</f>
        <v>0</v>
      </c>
      <c r="H26" s="443">
        <f>SEP!D125</f>
        <v>0</v>
      </c>
      <c r="I26" s="443">
        <f>OKT!D125</f>
        <v>0</v>
      </c>
      <c r="J26" s="443">
        <f>NOV!D125</f>
        <v>0</v>
      </c>
      <c r="K26" s="443">
        <f>DEZ!D125</f>
        <v>0</v>
      </c>
      <c r="L26" s="443">
        <f>JAN!D125</f>
        <v>0</v>
      </c>
      <c r="M26" s="443">
        <f>FEB!D125</f>
        <v>0</v>
      </c>
      <c r="N26" s="443">
        <f>MAR!D125</f>
        <v>0</v>
      </c>
      <c r="O26" s="443">
        <f>APR!D125</f>
        <v>0</v>
      </c>
      <c r="P26" s="443">
        <f>MAI!D125</f>
        <v>0</v>
      </c>
      <c r="Q26" s="443">
        <f>JUN!D125</f>
        <v>0</v>
      </c>
      <c r="R26" s="443">
        <f>JUL!D125</f>
        <v>0</v>
      </c>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c r="BI26" s="445"/>
      <c r="BJ26" s="445"/>
      <c r="BK26" s="445"/>
      <c r="BL26" s="445"/>
      <c r="BM26" s="445"/>
      <c r="BN26" s="445"/>
      <c r="BO26" s="445"/>
      <c r="BP26" s="445"/>
      <c r="BQ26" s="445"/>
      <c r="BR26" s="445"/>
      <c r="BS26" s="445"/>
      <c r="BT26" s="445"/>
      <c r="BU26" s="445"/>
      <c r="BV26" s="445"/>
      <c r="BW26" s="445"/>
      <c r="BX26" s="445"/>
      <c r="BY26" s="445"/>
      <c r="BZ26" s="445"/>
      <c r="CA26" s="445"/>
      <c r="CB26" s="445"/>
      <c r="CC26" s="445"/>
      <c r="CD26" s="445"/>
      <c r="CE26" s="445"/>
      <c r="CF26" s="445"/>
      <c r="CG26" s="445"/>
      <c r="CH26" s="445"/>
      <c r="CI26" s="445"/>
      <c r="CJ26" s="445"/>
      <c r="CK26" s="445"/>
      <c r="CL26" s="445"/>
      <c r="CM26" s="445"/>
      <c r="CN26" s="445"/>
      <c r="CO26" s="445"/>
      <c r="CP26" s="445"/>
      <c r="CQ26" s="445"/>
      <c r="CR26" s="445"/>
      <c r="CS26" s="445"/>
      <c r="CT26" s="445"/>
      <c r="CU26" s="445"/>
      <c r="CV26" s="445"/>
      <c r="CW26" s="445"/>
    </row>
    <row r="27" spans="1:101" s="444" customFormat="1" ht="15.75" customHeight="1">
      <c r="A27" s="436"/>
      <c r="B27" s="437">
        <f>Zeitbudget!E43</f>
        <v>0</v>
      </c>
      <c r="C27" s="438" t="str">
        <f>IF(Zeitbudget!B43&gt;0,Zeitbudget!B43," ")</f>
        <v>Mitarbeit Organisationsentwicklung</v>
      </c>
      <c r="D27" s="439">
        <f t="shared" si="3"/>
        <v>0</v>
      </c>
      <c r="E27" s="440">
        <f t="shared" si="2"/>
        <v>0</v>
      </c>
      <c r="F27" s="441" t="str">
        <f t="shared" si="4"/>
        <v xml:space="preserve"> </v>
      </c>
      <c r="G27" s="442">
        <f>AUG!D126</f>
        <v>0</v>
      </c>
      <c r="H27" s="443">
        <f>SEP!D126</f>
        <v>0</v>
      </c>
      <c r="I27" s="443">
        <f>OKT!D126</f>
        <v>0</v>
      </c>
      <c r="J27" s="443">
        <f>NOV!D126</f>
        <v>0</v>
      </c>
      <c r="K27" s="443">
        <f>DEZ!D126</f>
        <v>0</v>
      </c>
      <c r="L27" s="443">
        <f>JAN!D126</f>
        <v>0</v>
      </c>
      <c r="M27" s="443">
        <f>FEB!D126</f>
        <v>0</v>
      </c>
      <c r="N27" s="443">
        <f>MAR!D126</f>
        <v>0</v>
      </c>
      <c r="O27" s="443">
        <f>APR!D126</f>
        <v>0</v>
      </c>
      <c r="P27" s="443">
        <f>MAI!D126</f>
        <v>0</v>
      </c>
      <c r="Q27" s="443">
        <f>JUN!D126</f>
        <v>0</v>
      </c>
      <c r="R27" s="443">
        <f>JUL!D126</f>
        <v>0</v>
      </c>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c r="BM27" s="445"/>
      <c r="BN27" s="445"/>
      <c r="BO27" s="445"/>
      <c r="BP27" s="445"/>
      <c r="BQ27" s="445"/>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row>
    <row r="28" spans="1:101" s="444" customFormat="1" ht="15.75" customHeight="1">
      <c r="A28" s="436"/>
      <c r="B28" s="437">
        <f>Zeitbudget!E44</f>
        <v>0</v>
      </c>
      <c r="C28" s="438" t="str">
        <f>IF(Zeitbudget!B44&gt;0,Zeitbudget!B44," ")</f>
        <v>Teilnahme KHL-Jahrestagung</v>
      </c>
      <c r="D28" s="439">
        <f t="shared" si="3"/>
        <v>0</v>
      </c>
      <c r="E28" s="440">
        <f t="shared" si="2"/>
        <v>0</v>
      </c>
      <c r="F28" s="441" t="str">
        <f t="shared" si="4"/>
        <v xml:space="preserve"> </v>
      </c>
      <c r="G28" s="442">
        <f>AUG!D127</f>
        <v>0</v>
      </c>
      <c r="H28" s="443">
        <f>SEP!D127</f>
        <v>0</v>
      </c>
      <c r="I28" s="443">
        <f>OKT!D127</f>
        <v>0</v>
      </c>
      <c r="J28" s="443">
        <f>NOV!D127</f>
        <v>0</v>
      </c>
      <c r="K28" s="443">
        <f>DEZ!D127</f>
        <v>0</v>
      </c>
      <c r="L28" s="443">
        <f>JAN!D127</f>
        <v>0</v>
      </c>
      <c r="M28" s="443">
        <f>FEB!D127</f>
        <v>0</v>
      </c>
      <c r="N28" s="443">
        <f>MAR!D127</f>
        <v>0</v>
      </c>
      <c r="O28" s="443">
        <f>APR!D127</f>
        <v>0</v>
      </c>
      <c r="P28" s="443">
        <f>MAI!D127</f>
        <v>0</v>
      </c>
      <c r="Q28" s="443">
        <f>JUN!D127</f>
        <v>0</v>
      </c>
      <c r="R28" s="443">
        <f>JUL!D127</f>
        <v>0</v>
      </c>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c r="BH28" s="445"/>
      <c r="BI28" s="445"/>
      <c r="BJ28" s="445"/>
      <c r="BK28" s="445"/>
      <c r="BL28" s="445"/>
      <c r="BM28" s="445"/>
      <c r="BN28" s="445"/>
      <c r="BO28" s="445"/>
      <c r="BP28" s="445"/>
      <c r="BQ28" s="445"/>
      <c r="BR28" s="445"/>
      <c r="BS28" s="445"/>
      <c r="BT28" s="445"/>
      <c r="BU28" s="445"/>
      <c r="BV28" s="445"/>
      <c r="BW28" s="445"/>
      <c r="BX28" s="445"/>
      <c r="BY28" s="445"/>
      <c r="BZ28" s="445"/>
      <c r="CA28" s="445"/>
      <c r="CB28" s="445"/>
      <c r="CC28" s="445"/>
      <c r="CD28" s="445"/>
      <c r="CE28" s="445"/>
      <c r="CF28" s="445"/>
      <c r="CG28" s="445"/>
      <c r="CH28" s="445"/>
      <c r="CI28" s="445"/>
      <c r="CJ28" s="445"/>
      <c r="CK28" s="445"/>
      <c r="CL28" s="445"/>
      <c r="CM28" s="445"/>
      <c r="CN28" s="445"/>
      <c r="CO28" s="445"/>
      <c r="CP28" s="445"/>
      <c r="CQ28" s="445"/>
      <c r="CR28" s="445"/>
      <c r="CS28" s="445"/>
      <c r="CT28" s="445"/>
      <c r="CU28" s="445"/>
      <c r="CV28" s="445"/>
      <c r="CW28" s="445"/>
    </row>
    <row r="29" spans="1:101" s="444" customFormat="1" ht="15.75" customHeight="1">
      <c r="A29" s="436"/>
      <c r="B29" s="437">
        <f>Zeitbudget!E45</f>
        <v>0</v>
      </c>
      <c r="C29" s="438" t="str">
        <f>IF(Zeitbudget!B45&gt;0,Zeitbudget!B45," ")</f>
        <v>Kommissionen, AG's, Info und Beratung von SB, SL, LP</v>
      </c>
      <c r="D29" s="439">
        <f t="shared" si="3"/>
        <v>0</v>
      </c>
      <c r="E29" s="440">
        <f t="shared" si="2"/>
        <v>0</v>
      </c>
      <c r="F29" s="441" t="str">
        <f t="shared" si="4"/>
        <v xml:space="preserve"> </v>
      </c>
      <c r="G29" s="442">
        <f>AUG!D128</f>
        <v>0</v>
      </c>
      <c r="H29" s="443">
        <f>SEP!D128</f>
        <v>0</v>
      </c>
      <c r="I29" s="443">
        <f>OKT!D128</f>
        <v>0</v>
      </c>
      <c r="J29" s="443">
        <f>NOV!D128</f>
        <v>0</v>
      </c>
      <c r="K29" s="443">
        <f>DEZ!D128</f>
        <v>0</v>
      </c>
      <c r="L29" s="443">
        <f>JAN!D128</f>
        <v>0</v>
      </c>
      <c r="M29" s="443">
        <f>FEB!D128</f>
        <v>0</v>
      </c>
      <c r="N29" s="443">
        <f>MAR!D128</f>
        <v>0</v>
      </c>
      <c r="O29" s="443">
        <f>APR!D128</f>
        <v>0</v>
      </c>
      <c r="P29" s="443">
        <f>MAI!D128</f>
        <v>0</v>
      </c>
      <c r="Q29" s="443">
        <f>JUN!D128</f>
        <v>0</v>
      </c>
      <c r="R29" s="443">
        <f>JUL!D128</f>
        <v>0</v>
      </c>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c r="BF29" s="445"/>
      <c r="BG29" s="445"/>
      <c r="BH29" s="445"/>
      <c r="BI29" s="445"/>
      <c r="BJ29" s="445"/>
      <c r="BK29" s="445"/>
      <c r="BL29" s="445"/>
      <c r="BM29" s="445"/>
      <c r="BN29" s="445"/>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5"/>
      <c r="CO29" s="445"/>
      <c r="CP29" s="445"/>
      <c r="CQ29" s="445"/>
      <c r="CR29" s="445"/>
      <c r="CS29" s="445"/>
      <c r="CT29" s="445"/>
      <c r="CU29" s="445"/>
      <c r="CV29" s="445"/>
      <c r="CW29" s="445"/>
    </row>
    <row r="30" spans="1:101" s="423" customFormat="1" ht="27" customHeight="1">
      <c r="A30" s="432"/>
      <c r="B30" s="425">
        <f>Zeitbudget!E46</f>
        <v>0</v>
      </c>
      <c r="C30" s="426" t="str">
        <f>Zeitbudget!B46</f>
        <v>Öffentlichkeitsarbeit</v>
      </c>
      <c r="D30" s="427">
        <f t="shared" si="3"/>
        <v>0</v>
      </c>
      <c r="E30" s="419">
        <f t="shared" si="2"/>
        <v>0</v>
      </c>
      <c r="F30" s="429" t="str">
        <f t="shared" si="4"/>
        <v xml:space="preserve"> </v>
      </c>
      <c r="G30" s="430">
        <f>AUG!D129</f>
        <v>0</v>
      </c>
      <c r="H30" s="430">
        <f>SEP!D129</f>
        <v>0</v>
      </c>
      <c r="I30" s="430">
        <f>OKT!D129</f>
        <v>0</v>
      </c>
      <c r="J30" s="430">
        <f>NOV!D129</f>
        <v>0</v>
      </c>
      <c r="K30" s="430">
        <f>DEZ!D129</f>
        <v>0</v>
      </c>
      <c r="L30" s="430">
        <f>JAN!D129</f>
        <v>0</v>
      </c>
      <c r="M30" s="430">
        <f>FEB!D129</f>
        <v>0</v>
      </c>
      <c r="N30" s="430">
        <f>MAR!D129</f>
        <v>0</v>
      </c>
      <c r="O30" s="430">
        <f>APR!D129</f>
        <v>0</v>
      </c>
      <c r="P30" s="430">
        <f>MAI!D129</f>
        <v>0</v>
      </c>
      <c r="Q30" s="430">
        <f>JUN!D129</f>
        <v>0</v>
      </c>
      <c r="R30" s="430">
        <f>JUL!D129</f>
        <v>0</v>
      </c>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1" s="444" customFormat="1" ht="15.75" customHeight="1">
      <c r="A31" s="436"/>
      <c r="B31" s="437">
        <f>Zeitbudget!E47</f>
        <v>0</v>
      </c>
      <c r="C31" s="438" t="str">
        <f>IF(Zeitbudget!B47&gt;0,Zeitbudget!B47," ")</f>
        <v>öffentl. Veranstaltungen, Pressebeiträge, Elternanlässe</v>
      </c>
      <c r="D31" s="439">
        <f t="shared" si="3"/>
        <v>0</v>
      </c>
      <c r="E31" s="440">
        <f t="shared" si="2"/>
        <v>0</v>
      </c>
      <c r="F31" s="441" t="str">
        <f t="shared" si="4"/>
        <v xml:space="preserve"> </v>
      </c>
      <c r="G31" s="442">
        <f>AUG!D130</f>
        <v>0</v>
      </c>
      <c r="H31" s="443">
        <f>SEP!D130</f>
        <v>0</v>
      </c>
      <c r="I31" s="443">
        <f>OKT!D130</f>
        <v>0</v>
      </c>
      <c r="J31" s="443">
        <f>NOV!D130</f>
        <v>0</v>
      </c>
      <c r="K31" s="443">
        <f>DEZ!D130</f>
        <v>0</v>
      </c>
      <c r="L31" s="443">
        <f>JAN!D130</f>
        <v>0</v>
      </c>
      <c r="M31" s="443">
        <f>FEB!D130</f>
        <v>0</v>
      </c>
      <c r="N31" s="443">
        <f>MAR!D130</f>
        <v>0</v>
      </c>
      <c r="O31" s="443">
        <f>APR!D130</f>
        <v>0</v>
      </c>
      <c r="P31" s="443">
        <f>MAI!D130</f>
        <v>0</v>
      </c>
      <c r="Q31" s="443">
        <f>JUN!D130</f>
        <v>0</v>
      </c>
      <c r="R31" s="443">
        <f>JUL!D130</f>
        <v>0</v>
      </c>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row>
    <row r="32" spans="1:101" s="423" customFormat="1" ht="30.75" customHeight="1">
      <c r="A32" s="432"/>
      <c r="B32" s="425">
        <f>Zeitbudget!E48</f>
        <v>0</v>
      </c>
      <c r="C32" s="426" t="str">
        <f>Zeitbudget!B48</f>
        <v>Arbeitsausfälle</v>
      </c>
      <c r="D32" s="427">
        <f>SUM(G32:R32)</f>
        <v>0</v>
      </c>
      <c r="E32" s="419">
        <f t="shared" si="2"/>
        <v>0</v>
      </c>
      <c r="F32" s="429" t="str">
        <f t="shared" si="4"/>
        <v xml:space="preserve"> </v>
      </c>
      <c r="G32" s="430">
        <f>AUG!D131</f>
        <v>0</v>
      </c>
      <c r="H32" s="430">
        <f>SEP!D131</f>
        <v>0</v>
      </c>
      <c r="I32" s="430">
        <f>OKT!D131</f>
        <v>0</v>
      </c>
      <c r="J32" s="430">
        <f>NOV!D131</f>
        <v>0</v>
      </c>
      <c r="K32" s="430">
        <f>DEZ!D131</f>
        <v>0</v>
      </c>
      <c r="L32" s="430">
        <f>JAN!D131</f>
        <v>0</v>
      </c>
      <c r="M32" s="430">
        <f>FEB!D131</f>
        <v>0</v>
      </c>
      <c r="N32" s="430">
        <f>MAR!D131</f>
        <v>0</v>
      </c>
      <c r="O32" s="430">
        <f>APR!D131</f>
        <v>0</v>
      </c>
      <c r="P32" s="430">
        <f>MAI!D131</f>
        <v>0</v>
      </c>
      <c r="Q32" s="430">
        <f>JUN!D131</f>
        <v>0</v>
      </c>
      <c r="R32" s="430">
        <f>JUL!D131</f>
        <v>0</v>
      </c>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row>
    <row r="33" spans="1:101" s="444" customFormat="1" ht="15.75" customHeight="1">
      <c r="A33" s="436"/>
      <c r="B33" s="437">
        <f>Zeitbudget!E49</f>
        <v>0</v>
      </c>
      <c r="C33" s="438" t="str">
        <f>IF(Zeitbudget!B49&gt;0,Zeitbudget!B49," ")</f>
        <v>wegen Krankheit, Unfall des Therapeuten</v>
      </c>
      <c r="D33" s="439">
        <f t="shared" si="3"/>
        <v>0</v>
      </c>
      <c r="E33" s="440">
        <f t="shared" si="2"/>
        <v>0</v>
      </c>
      <c r="F33" s="441" t="str">
        <f t="shared" si="4"/>
        <v xml:space="preserve"> </v>
      </c>
      <c r="G33" s="442">
        <f>AUG!D132</f>
        <v>0</v>
      </c>
      <c r="H33" s="443">
        <f>SEP!D132</f>
        <v>0</v>
      </c>
      <c r="I33" s="443">
        <f>OKT!D132</f>
        <v>0</v>
      </c>
      <c r="J33" s="443">
        <f>NOV!D132</f>
        <v>0</v>
      </c>
      <c r="K33" s="443">
        <f>DEZ!D132</f>
        <v>0</v>
      </c>
      <c r="L33" s="443">
        <f>JAN!D132</f>
        <v>0</v>
      </c>
      <c r="M33" s="443">
        <f>FEB!D132</f>
        <v>0</v>
      </c>
      <c r="N33" s="443">
        <f>MAR!D132</f>
        <v>0</v>
      </c>
      <c r="O33" s="443">
        <f>APR!D132</f>
        <v>0</v>
      </c>
      <c r="P33" s="443">
        <f>MAI!D132</f>
        <v>0</v>
      </c>
      <c r="Q33" s="443">
        <f>JUN!D132</f>
        <v>0</v>
      </c>
      <c r="R33" s="443">
        <f>JUL!D132</f>
        <v>0</v>
      </c>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c r="BF33" s="445"/>
      <c r="BG33" s="445"/>
      <c r="BH33" s="445"/>
      <c r="BI33" s="445"/>
      <c r="BJ33" s="445"/>
      <c r="BK33" s="445"/>
      <c r="BL33" s="445"/>
      <c r="BM33" s="445"/>
      <c r="BN33" s="445"/>
      <c r="BO33" s="445"/>
      <c r="BP33" s="445"/>
      <c r="BQ33" s="445"/>
      <c r="BR33" s="445"/>
      <c r="BS33" s="445"/>
      <c r="BT33" s="445"/>
      <c r="BU33" s="445"/>
      <c r="BV33" s="445"/>
      <c r="BW33" s="445"/>
      <c r="BX33" s="445"/>
      <c r="BY33" s="445"/>
      <c r="BZ33" s="445"/>
      <c r="CA33" s="445"/>
      <c r="CB33" s="445"/>
      <c r="CC33" s="445"/>
      <c r="CD33" s="445"/>
      <c r="CE33" s="445"/>
      <c r="CF33" s="445"/>
      <c r="CG33" s="445"/>
      <c r="CH33" s="445"/>
      <c r="CI33" s="445"/>
      <c r="CJ33" s="445"/>
      <c r="CK33" s="445"/>
      <c r="CL33" s="445"/>
      <c r="CM33" s="445"/>
      <c r="CN33" s="445"/>
      <c r="CO33" s="445"/>
      <c r="CP33" s="445"/>
      <c r="CQ33" s="445"/>
      <c r="CR33" s="445"/>
      <c r="CS33" s="445"/>
      <c r="CT33" s="445"/>
      <c r="CU33" s="445"/>
      <c r="CV33" s="445"/>
      <c r="CW33" s="445"/>
    </row>
    <row r="34" spans="1:101" s="444" customFormat="1" ht="15.75" customHeight="1">
      <c r="A34" s="436"/>
      <c r="B34" s="437">
        <f>Zeitbudget!E50</f>
        <v>0</v>
      </c>
      <c r="C34" s="438" t="str">
        <f>IF(Zeitbudget!B50&gt;0,Zeitbudget!B50," ")</f>
        <v>Übrige, sofern keine Ersatzarbeit zugewiesen ist</v>
      </c>
      <c r="D34" s="439">
        <f t="shared" si="3"/>
        <v>0</v>
      </c>
      <c r="E34" s="440">
        <f t="shared" si="2"/>
        <v>0</v>
      </c>
      <c r="F34" s="441" t="str">
        <f t="shared" si="4"/>
        <v xml:space="preserve"> </v>
      </c>
      <c r="G34" s="442">
        <f>AUG!D133</f>
        <v>0</v>
      </c>
      <c r="H34" s="443">
        <f>SEP!D133</f>
        <v>0</v>
      </c>
      <c r="I34" s="443">
        <f>OKT!D133</f>
        <v>0</v>
      </c>
      <c r="J34" s="443">
        <f>NOV!D133</f>
        <v>0</v>
      </c>
      <c r="K34" s="443">
        <f>DEZ!D133</f>
        <v>0</v>
      </c>
      <c r="L34" s="443">
        <f>JAN!D133</f>
        <v>0</v>
      </c>
      <c r="M34" s="443">
        <f>FEB!D133</f>
        <v>0</v>
      </c>
      <c r="N34" s="443">
        <f>MAR!D133</f>
        <v>0</v>
      </c>
      <c r="O34" s="443">
        <f>APR!D133</f>
        <v>0</v>
      </c>
      <c r="P34" s="443">
        <f>MAI!D133</f>
        <v>0</v>
      </c>
      <c r="Q34" s="443">
        <f>JUN!D133</f>
        <v>0</v>
      </c>
      <c r="R34" s="443">
        <f>JUL!D133</f>
        <v>0</v>
      </c>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c r="CT34" s="445"/>
      <c r="CU34" s="445"/>
      <c r="CV34" s="445"/>
      <c r="CW34" s="445"/>
    </row>
    <row r="35" spans="1:101" s="423" customFormat="1" ht="30.75" customHeight="1">
      <c r="A35" s="432"/>
      <c r="B35" s="425">
        <f>Zeitbudget!E51</f>
        <v>0</v>
      </c>
      <c r="C35" s="426" t="str">
        <f>Zeitbudget!B51</f>
        <v>Wegzeiten</v>
      </c>
      <c r="D35" s="427">
        <f>SUM(G35:R35)</f>
        <v>0</v>
      </c>
      <c r="E35" s="419">
        <f t="shared" si="2"/>
        <v>0</v>
      </c>
      <c r="F35" s="429" t="str">
        <f t="shared" si="4"/>
        <v xml:space="preserve"> </v>
      </c>
      <c r="G35" s="430">
        <f>AUG!D134</f>
        <v>0</v>
      </c>
      <c r="H35" s="430">
        <f>SEP!D134</f>
        <v>0</v>
      </c>
      <c r="I35" s="430">
        <f>OKT!D134</f>
        <v>0</v>
      </c>
      <c r="J35" s="430">
        <f>NOV!D134</f>
        <v>0</v>
      </c>
      <c r="K35" s="430">
        <f>DEZ!D134</f>
        <v>0</v>
      </c>
      <c r="L35" s="430">
        <f>JAN!D134</f>
        <v>0</v>
      </c>
      <c r="M35" s="430">
        <f>FEB!D134</f>
        <v>0</v>
      </c>
      <c r="N35" s="430">
        <f>MAR!D134</f>
        <v>0</v>
      </c>
      <c r="O35" s="430">
        <f>APR!D134</f>
        <v>0</v>
      </c>
      <c r="P35" s="430">
        <f>MAI!D134</f>
        <v>0</v>
      </c>
      <c r="Q35" s="430">
        <f>JUN!D134</f>
        <v>0</v>
      </c>
      <c r="R35" s="430">
        <f>JUL!D134</f>
        <v>0</v>
      </c>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row>
    <row r="36" spans="1:101" s="444" customFormat="1" ht="15.75" customHeight="1">
      <c r="A36" s="436"/>
      <c r="B36" s="437">
        <f>Zeitbudget!E52</f>
        <v>0</v>
      </c>
      <c r="C36" s="438" t="str">
        <f>IF(Zeitbudget!B52&gt;0,Zeitbudget!B52," ")</f>
        <v>zwei und mehrere Therapieorte</v>
      </c>
      <c r="D36" s="439">
        <f t="shared" si="3"/>
        <v>0</v>
      </c>
      <c r="E36" s="440">
        <f t="shared" si="2"/>
        <v>0</v>
      </c>
      <c r="F36" s="441" t="str">
        <f t="shared" si="4"/>
        <v xml:space="preserve"> </v>
      </c>
      <c r="G36" s="442">
        <f>AUG!D135</f>
        <v>0</v>
      </c>
      <c r="H36" s="443">
        <f>SEP!D135</f>
        <v>0</v>
      </c>
      <c r="I36" s="443">
        <f>OKT!D135</f>
        <v>0</v>
      </c>
      <c r="J36" s="443">
        <f>NOV!D135</f>
        <v>0</v>
      </c>
      <c r="K36" s="443">
        <f>DEZ!D135</f>
        <v>0</v>
      </c>
      <c r="L36" s="443">
        <f>JAN!D135</f>
        <v>0</v>
      </c>
      <c r="M36" s="443">
        <f>FEB!D135</f>
        <v>0</v>
      </c>
      <c r="N36" s="443">
        <f>MAR!D135</f>
        <v>0</v>
      </c>
      <c r="O36" s="443">
        <f>APR!D135</f>
        <v>0</v>
      </c>
      <c r="P36" s="443">
        <f>MAI!D135</f>
        <v>0</v>
      </c>
      <c r="Q36" s="443">
        <f>JUN!D135</f>
        <v>0</v>
      </c>
      <c r="R36" s="443">
        <f>JUL!D135</f>
        <v>0</v>
      </c>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c r="BF36" s="445"/>
      <c r="BG36" s="445"/>
      <c r="BH36" s="445"/>
      <c r="BI36" s="445"/>
      <c r="BJ36" s="445"/>
      <c r="BK36" s="445"/>
      <c r="BL36" s="445"/>
      <c r="BM36" s="445"/>
      <c r="BN36" s="445"/>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5"/>
      <c r="CO36" s="445"/>
      <c r="CP36" s="445"/>
      <c r="CQ36" s="445"/>
      <c r="CR36" s="445"/>
      <c r="CS36" s="445"/>
      <c r="CT36" s="445"/>
      <c r="CU36" s="445"/>
      <c r="CV36" s="445"/>
      <c r="CW36" s="445"/>
    </row>
    <row r="37" spans="1:101" s="423" customFormat="1" ht="27" customHeight="1">
      <c r="A37" s="432"/>
      <c r="B37" s="425">
        <f>Zeitbudget!E53</f>
        <v>0</v>
      </c>
      <c r="C37" s="426" t="str">
        <f>Zeitbudget!B53</f>
        <v>Weitere Aufgaben</v>
      </c>
      <c r="D37" s="427">
        <f t="shared" si="3"/>
        <v>0</v>
      </c>
      <c r="E37" s="419">
        <f t="shared" si="2"/>
        <v>0</v>
      </c>
      <c r="F37" s="429" t="str">
        <f t="shared" si="4"/>
        <v xml:space="preserve"> </v>
      </c>
      <c r="G37" s="430">
        <f>AUG!D136</f>
        <v>0</v>
      </c>
      <c r="H37" s="430">
        <f>SEP!D136</f>
        <v>0</v>
      </c>
      <c r="I37" s="430">
        <f>OKT!D136</f>
        <v>0</v>
      </c>
      <c r="J37" s="430">
        <f>NOV!D136</f>
        <v>0</v>
      </c>
      <c r="K37" s="430">
        <f>DEZ!D136</f>
        <v>0</v>
      </c>
      <c r="L37" s="430">
        <f>JAN!D136</f>
        <v>0</v>
      </c>
      <c r="M37" s="430">
        <f>FEB!D136</f>
        <v>0</v>
      </c>
      <c r="N37" s="430">
        <f>MAR!D136</f>
        <v>0</v>
      </c>
      <c r="O37" s="430">
        <f>APR!D136</f>
        <v>0</v>
      </c>
      <c r="P37" s="430">
        <f>MAI!D136</f>
        <v>0</v>
      </c>
      <c r="Q37" s="430">
        <f>JUN!D136</f>
        <v>0</v>
      </c>
      <c r="R37" s="430">
        <f>JUL!D136</f>
        <v>0</v>
      </c>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row>
    <row r="38" spans="1:101" s="444" customFormat="1" ht="15.75" customHeight="1">
      <c r="A38" s="436"/>
      <c r="B38" s="437">
        <f>Zeitbudget!E54</f>
        <v>0</v>
      </c>
      <c r="C38" s="438" t="str">
        <f>IF(Zeitbudget!B54&gt;0,Zeitbudget!B54," ")</f>
        <v>Praktikanten betreuen</v>
      </c>
      <c r="D38" s="439">
        <f t="shared" si="3"/>
        <v>0</v>
      </c>
      <c r="E38" s="440">
        <f t="shared" si="2"/>
        <v>0</v>
      </c>
      <c r="F38" s="441" t="str">
        <f t="shared" si="4"/>
        <v xml:space="preserve"> </v>
      </c>
      <c r="G38" s="442">
        <f>AUG!D137</f>
        <v>0</v>
      </c>
      <c r="H38" s="443">
        <f>SEP!D137</f>
        <v>0</v>
      </c>
      <c r="I38" s="443">
        <f>OKT!D137</f>
        <v>0</v>
      </c>
      <c r="J38" s="443">
        <f>NOV!D137</f>
        <v>0</v>
      </c>
      <c r="K38" s="443">
        <f>DEZ!D137</f>
        <v>0</v>
      </c>
      <c r="L38" s="443">
        <f>JAN!D137</f>
        <v>0</v>
      </c>
      <c r="M38" s="443">
        <f>FEB!D137</f>
        <v>0</v>
      </c>
      <c r="N38" s="443">
        <f>MAR!D137</f>
        <v>0</v>
      </c>
      <c r="O38" s="443">
        <f>APR!D137</f>
        <v>0</v>
      </c>
      <c r="P38" s="443">
        <f>MAI!D137</f>
        <v>0</v>
      </c>
      <c r="Q38" s="443">
        <f>JUN!D137</f>
        <v>0</v>
      </c>
      <c r="R38" s="443">
        <f>JUL!D137</f>
        <v>0</v>
      </c>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445"/>
      <c r="BH38" s="445"/>
      <c r="BI38" s="445"/>
      <c r="BJ38" s="445"/>
      <c r="BK38" s="445"/>
      <c r="BL38" s="445"/>
      <c r="BM38" s="445"/>
      <c r="BN38" s="445"/>
      <c r="BO38" s="445"/>
      <c r="BP38" s="445"/>
      <c r="BQ38" s="445"/>
      <c r="BR38" s="445"/>
      <c r="BS38" s="445"/>
      <c r="BT38" s="445"/>
      <c r="BU38" s="445"/>
      <c r="BV38" s="445"/>
      <c r="BW38" s="445"/>
      <c r="BX38" s="445"/>
      <c r="BY38" s="445"/>
      <c r="BZ38" s="445"/>
      <c r="CA38" s="445"/>
      <c r="CB38" s="445"/>
      <c r="CC38" s="445"/>
      <c r="CD38" s="445"/>
      <c r="CE38" s="445"/>
      <c r="CF38" s="445"/>
      <c r="CG38" s="445"/>
      <c r="CH38" s="445"/>
      <c r="CI38" s="445"/>
      <c r="CJ38" s="445"/>
      <c r="CK38" s="445"/>
      <c r="CL38" s="445"/>
      <c r="CM38" s="445"/>
      <c r="CN38" s="445"/>
      <c r="CO38" s="445"/>
      <c r="CP38" s="445"/>
      <c r="CQ38" s="445"/>
      <c r="CR38" s="445"/>
      <c r="CS38" s="445"/>
      <c r="CT38" s="445"/>
      <c r="CU38" s="445"/>
      <c r="CV38" s="445"/>
      <c r="CW38" s="445"/>
    </row>
    <row r="39" spans="1:101" s="444" customFormat="1" ht="15.75" customHeight="1">
      <c r="A39" s="436"/>
      <c r="B39" s="437">
        <f>Zeitbudget!E55</f>
        <v>0</v>
      </c>
      <c r="C39" s="438" t="str">
        <f>IF(Zeitbudget!B55&gt;0,Zeitbudget!B55," ")</f>
        <v>Mentorate</v>
      </c>
      <c r="D39" s="439">
        <f t="shared" si="3"/>
        <v>0</v>
      </c>
      <c r="E39" s="440">
        <f t="shared" si="2"/>
        <v>0</v>
      </c>
      <c r="F39" s="441" t="str">
        <f t="shared" si="4"/>
        <v xml:space="preserve"> </v>
      </c>
      <c r="G39" s="442">
        <f>AUG!D138</f>
        <v>0</v>
      </c>
      <c r="H39" s="443">
        <f>SEP!D138</f>
        <v>0</v>
      </c>
      <c r="I39" s="443">
        <f>OKT!D138</f>
        <v>0</v>
      </c>
      <c r="J39" s="443">
        <f>NOV!D138</f>
        <v>0</v>
      </c>
      <c r="K39" s="443">
        <f>DEZ!D138</f>
        <v>0</v>
      </c>
      <c r="L39" s="443">
        <f>JAN!D138</f>
        <v>0</v>
      </c>
      <c r="M39" s="443">
        <f>FEB!D138</f>
        <v>0</v>
      </c>
      <c r="N39" s="443">
        <f>MAR!D138</f>
        <v>0</v>
      </c>
      <c r="O39" s="443">
        <f>APR!D138</f>
        <v>0</v>
      </c>
      <c r="P39" s="443">
        <f>MAI!D138</f>
        <v>0</v>
      </c>
      <c r="Q39" s="443">
        <f>JUN!D138</f>
        <v>0</v>
      </c>
      <c r="R39" s="443">
        <f>JUL!D138</f>
        <v>0</v>
      </c>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445"/>
      <c r="BH39" s="445"/>
      <c r="BI39" s="445"/>
      <c r="BJ39" s="445"/>
      <c r="BK39" s="445"/>
      <c r="BL39" s="445"/>
      <c r="BM39" s="445"/>
      <c r="BN39" s="445"/>
      <c r="BO39" s="445"/>
      <c r="BP39" s="445"/>
      <c r="BQ39" s="445"/>
      <c r="BR39" s="445"/>
      <c r="BS39" s="445"/>
      <c r="BT39" s="445"/>
      <c r="BU39" s="445"/>
      <c r="BV39" s="445"/>
      <c r="BW39" s="445"/>
      <c r="BX39" s="445"/>
      <c r="BY39" s="445"/>
      <c r="BZ39" s="445"/>
      <c r="CA39" s="445"/>
      <c r="CB39" s="445"/>
      <c r="CC39" s="445"/>
      <c r="CD39" s="445"/>
      <c r="CE39" s="445"/>
      <c r="CF39" s="445"/>
      <c r="CG39" s="445"/>
      <c r="CH39" s="445"/>
      <c r="CI39" s="445"/>
      <c r="CJ39" s="445"/>
      <c r="CK39" s="445"/>
      <c r="CL39" s="445"/>
      <c r="CM39" s="445"/>
      <c r="CN39" s="445"/>
      <c r="CO39" s="445"/>
      <c r="CP39" s="445"/>
      <c r="CQ39" s="445"/>
      <c r="CR39" s="445"/>
      <c r="CS39" s="445"/>
      <c r="CT39" s="445"/>
      <c r="CU39" s="445"/>
      <c r="CV39" s="445"/>
      <c r="CW39" s="445"/>
    </row>
    <row r="40" spans="1:101" s="444" customFormat="1" ht="15.75" customHeight="1">
      <c r="A40" s="436"/>
      <c r="B40" s="437">
        <f>Zeitbudget!E56</f>
        <v>0</v>
      </c>
      <c r="C40" s="438" t="str">
        <f>IF(Zeitbudget!B56&gt;0,Zeitbudget!B56," ")</f>
        <v>Durchführen von Weiterbildungskursen für LP</v>
      </c>
      <c r="D40" s="439">
        <f t="shared" si="3"/>
        <v>0</v>
      </c>
      <c r="E40" s="440">
        <f t="shared" si="2"/>
        <v>0</v>
      </c>
      <c r="F40" s="441" t="str">
        <f t="shared" si="4"/>
        <v xml:space="preserve"> </v>
      </c>
      <c r="G40" s="442">
        <f>AUG!D139</f>
        <v>0</v>
      </c>
      <c r="H40" s="443">
        <f>SEP!D139</f>
        <v>0</v>
      </c>
      <c r="I40" s="443">
        <f>OKT!D139</f>
        <v>0</v>
      </c>
      <c r="J40" s="443">
        <f>NOV!D139</f>
        <v>0</v>
      </c>
      <c r="K40" s="443">
        <f>DEZ!D139</f>
        <v>0</v>
      </c>
      <c r="L40" s="443">
        <f>JAN!D139</f>
        <v>0</v>
      </c>
      <c r="M40" s="443">
        <f>FEB!D139</f>
        <v>0</v>
      </c>
      <c r="N40" s="443">
        <f>MAR!D139</f>
        <v>0</v>
      </c>
      <c r="O40" s="443">
        <f>APR!D139</f>
        <v>0</v>
      </c>
      <c r="P40" s="443">
        <f>MAI!D139</f>
        <v>0</v>
      </c>
      <c r="Q40" s="443">
        <f>JUN!D139</f>
        <v>0</v>
      </c>
      <c r="R40" s="443">
        <f>JUL!D139</f>
        <v>0</v>
      </c>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row>
    <row r="41" spans="1:101" s="444" customFormat="1" ht="15.75" customHeight="1">
      <c r="A41" s="436"/>
      <c r="B41" s="437">
        <f>Zeitbudget!E57</f>
        <v>0</v>
      </c>
      <c r="C41" s="438" t="str">
        <f>IF(Zeitbudget!B57&gt;0,Zeitbudget!B57," ")</f>
        <v>Leitung von Kommissionen</v>
      </c>
      <c r="D41" s="439">
        <f t="shared" si="3"/>
        <v>0</v>
      </c>
      <c r="E41" s="440">
        <f t="shared" si="2"/>
        <v>0</v>
      </c>
      <c r="F41" s="441" t="str">
        <f t="shared" si="4"/>
        <v xml:space="preserve"> </v>
      </c>
      <c r="G41" s="442">
        <f>AUG!D140</f>
        <v>0</v>
      </c>
      <c r="H41" s="443">
        <f>SEP!D140</f>
        <v>0</v>
      </c>
      <c r="I41" s="443">
        <f>OKT!D140</f>
        <v>0</v>
      </c>
      <c r="J41" s="443">
        <f>NOV!D140</f>
        <v>0</v>
      </c>
      <c r="K41" s="443">
        <f>DEZ!D140</f>
        <v>0</v>
      </c>
      <c r="L41" s="443">
        <f>JAN!D140</f>
        <v>0</v>
      </c>
      <c r="M41" s="443">
        <f>FEB!D140</f>
        <v>0</v>
      </c>
      <c r="N41" s="443">
        <f>MAR!D140</f>
        <v>0</v>
      </c>
      <c r="O41" s="443">
        <f>APR!D140</f>
        <v>0</v>
      </c>
      <c r="P41" s="443">
        <f>MAI!D140</f>
        <v>0</v>
      </c>
      <c r="Q41" s="443">
        <f>JUN!D140</f>
        <v>0</v>
      </c>
      <c r="R41" s="443">
        <f>JUL!D140</f>
        <v>0</v>
      </c>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row>
    <row r="42" spans="1:101" s="444" customFormat="1" ht="15.75" customHeight="1">
      <c r="A42" s="436"/>
      <c r="B42" s="446">
        <f>Zeitbudget!E58</f>
        <v>0</v>
      </c>
      <c r="C42" s="447" t="str">
        <f>IF(Zeitbudget!B58&gt;0,Zeitbudget!B58," ")</f>
        <v>Teamleitung</v>
      </c>
      <c r="D42" s="448">
        <f t="shared" si="3"/>
        <v>0</v>
      </c>
      <c r="E42" s="449">
        <f t="shared" si="2"/>
        <v>0</v>
      </c>
      <c r="F42" s="450" t="str">
        <f t="shared" si="4"/>
        <v xml:space="preserve"> </v>
      </c>
      <c r="G42" s="451">
        <f>AUG!D141</f>
        <v>0</v>
      </c>
      <c r="H42" s="451">
        <f>SEP!D141</f>
        <v>0</v>
      </c>
      <c r="I42" s="451">
        <f>OKT!D141</f>
        <v>0</v>
      </c>
      <c r="J42" s="451">
        <f>NOV!D141</f>
        <v>0</v>
      </c>
      <c r="K42" s="451">
        <f>DEZ!D141</f>
        <v>0</v>
      </c>
      <c r="L42" s="451">
        <f>JAN!D141</f>
        <v>0</v>
      </c>
      <c r="M42" s="451">
        <f>FEB!D141</f>
        <v>0</v>
      </c>
      <c r="N42" s="451">
        <f>MAR!D141</f>
        <v>0</v>
      </c>
      <c r="O42" s="451">
        <f>APR!D141</f>
        <v>0</v>
      </c>
      <c r="P42" s="451">
        <f>MAI!D141</f>
        <v>0</v>
      </c>
      <c r="Q42" s="451">
        <f>JUN!D141</f>
        <v>0</v>
      </c>
      <c r="R42" s="451">
        <f>JUL!D141</f>
        <v>0</v>
      </c>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row>
    <row r="44" spans="1:101" ht="15.75">
      <c r="A44" s="424"/>
      <c r="B44" s="452">
        <f>Zeitbudget!E66</f>
        <v>0</v>
      </c>
      <c r="C44" s="426" t="str">
        <f>(Zeitbudget!B66)</f>
        <v>Vor- und Nachbereitung</v>
      </c>
      <c r="D44" s="453">
        <f>SUM(G44:R44)</f>
        <v>0</v>
      </c>
      <c r="E44" s="454">
        <f t="shared" si="2"/>
        <v>0</v>
      </c>
      <c r="F44" s="455" t="str">
        <f>IF(SUM(D44)&gt;0,D44/$D$7," ")</f>
        <v xml:space="preserve"> </v>
      </c>
      <c r="G44" s="456">
        <f>AUG!D150</f>
        <v>0</v>
      </c>
      <c r="H44" s="456">
        <f>SEP!D150</f>
        <v>0</v>
      </c>
      <c r="I44" s="456">
        <f>OKT!D150</f>
        <v>0</v>
      </c>
      <c r="J44" s="456">
        <f>NOV!D150</f>
        <v>0</v>
      </c>
      <c r="K44" s="456">
        <f>DEZ!D150</f>
        <v>0</v>
      </c>
      <c r="L44" s="456">
        <f>JAN!D150</f>
        <v>0</v>
      </c>
      <c r="M44" s="456">
        <f>FEB!D150</f>
        <v>0</v>
      </c>
      <c r="N44" s="456">
        <f>MAR!D150</f>
        <v>0</v>
      </c>
      <c r="O44" s="456">
        <f>APR!D150</f>
        <v>0</v>
      </c>
      <c r="P44" s="456">
        <f>MAI!D150</f>
        <v>0</v>
      </c>
      <c r="Q44" s="456">
        <f>JUN!D150</f>
        <v>0</v>
      </c>
      <c r="R44" s="456">
        <f>JUL!D150</f>
        <v>0</v>
      </c>
    </row>
    <row r="45" spans="1:101" s="444" customFormat="1" ht="15.75" customHeight="1">
      <c r="A45" s="436"/>
      <c r="B45" s="457">
        <f>Zeitbudget!E67</f>
        <v>0</v>
      </c>
      <c r="C45" s="458" t="str">
        <f>IF(Zeitbudget!B67&gt;0,Zeitbudget!B67," ")</f>
        <v>Gespräche durchführen:</v>
      </c>
      <c r="D45" s="439">
        <f t="shared" ref="D45:D63" si="5">SUM(G45:R45)</f>
        <v>0</v>
      </c>
      <c r="E45" s="440">
        <f t="shared" si="2"/>
        <v>0</v>
      </c>
      <c r="F45" s="441" t="str">
        <f t="shared" ref="F45:F63" si="6">IF(SUM(D45)&gt;0,D45/$D$7," ")</f>
        <v xml:space="preserve"> </v>
      </c>
      <c r="G45" s="459">
        <f>AUG!D151</f>
        <v>0</v>
      </c>
      <c r="H45" s="430">
        <f>SEP!D151</f>
        <v>0</v>
      </c>
      <c r="I45" s="430">
        <f>OKT!D151</f>
        <v>0</v>
      </c>
      <c r="J45" s="430">
        <f>NOV!D151</f>
        <v>0</v>
      </c>
      <c r="K45" s="430">
        <f>DEZ!D151</f>
        <v>0</v>
      </c>
      <c r="L45" s="430">
        <f>JAN!D151</f>
        <v>0</v>
      </c>
      <c r="M45" s="430">
        <f>FEB!D151</f>
        <v>0</v>
      </c>
      <c r="N45" s="430">
        <f>MAR!D151</f>
        <v>0</v>
      </c>
      <c r="O45" s="430">
        <f>APR!D151</f>
        <v>0</v>
      </c>
      <c r="P45" s="430">
        <f>MAI!D151</f>
        <v>0</v>
      </c>
      <c r="Q45" s="430">
        <f>JUN!D151</f>
        <v>0</v>
      </c>
      <c r="R45" s="430">
        <f>JUL!D151</f>
        <v>0</v>
      </c>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row>
    <row r="46" spans="1:101" s="444" customFormat="1" ht="15.75" customHeight="1">
      <c r="A46" s="436"/>
      <c r="B46" s="437">
        <f>Zeitbudget!E68</f>
        <v>0</v>
      </c>
      <c r="C46" s="438" t="str">
        <f>IF(Zeitbudget!B68&gt;0,Zeitbudget!B68," ")</f>
        <v>Vorgespräche mit Eltern und Fachstellen</v>
      </c>
      <c r="D46" s="439">
        <f t="shared" si="5"/>
        <v>0</v>
      </c>
      <c r="E46" s="440">
        <f t="shared" si="2"/>
        <v>0</v>
      </c>
      <c r="F46" s="441" t="str">
        <f t="shared" si="6"/>
        <v xml:space="preserve"> </v>
      </c>
      <c r="G46" s="442">
        <f>AUG!D152</f>
        <v>0</v>
      </c>
      <c r="H46" s="443">
        <f>SEP!D152</f>
        <v>0</v>
      </c>
      <c r="I46" s="443">
        <f>OKT!D152</f>
        <v>0</v>
      </c>
      <c r="J46" s="443">
        <f>NOV!D152</f>
        <v>0</v>
      </c>
      <c r="K46" s="443">
        <f>DEZ!D152</f>
        <v>0</v>
      </c>
      <c r="L46" s="443">
        <f>JAN!D152</f>
        <v>0</v>
      </c>
      <c r="M46" s="443">
        <f>FEB!D152</f>
        <v>0</v>
      </c>
      <c r="N46" s="443">
        <f>MAR!D152</f>
        <v>0</v>
      </c>
      <c r="O46" s="443">
        <f>APR!D152</f>
        <v>0</v>
      </c>
      <c r="P46" s="443">
        <f>MAI!D152</f>
        <v>0</v>
      </c>
      <c r="Q46" s="443">
        <f>JUN!D152</f>
        <v>0</v>
      </c>
      <c r="R46" s="443">
        <f>JUL!D152</f>
        <v>0</v>
      </c>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row>
    <row r="47" spans="1:101" s="444" customFormat="1" ht="15.75" customHeight="1">
      <c r="A47" s="436"/>
      <c r="B47" s="437">
        <f>Zeitbudget!E69</f>
        <v>0</v>
      </c>
      <c r="C47" s="438" t="str">
        <f>IF(Zeitbudget!B69&gt;0,Zeitbudget!B69," ")</f>
        <v>Anamnesegespräch</v>
      </c>
      <c r="D47" s="439">
        <f t="shared" si="5"/>
        <v>0</v>
      </c>
      <c r="E47" s="440">
        <f t="shared" si="2"/>
        <v>0</v>
      </c>
      <c r="F47" s="441" t="str">
        <f t="shared" si="6"/>
        <v xml:space="preserve"> </v>
      </c>
      <c r="G47" s="442">
        <f>AUG!D153</f>
        <v>0</v>
      </c>
      <c r="H47" s="443">
        <f>SEP!D153</f>
        <v>0</v>
      </c>
      <c r="I47" s="443">
        <f>OKT!D153</f>
        <v>0</v>
      </c>
      <c r="J47" s="443">
        <f>NOV!D153</f>
        <v>0</v>
      </c>
      <c r="K47" s="443">
        <f>DEZ!D153</f>
        <v>0</v>
      </c>
      <c r="L47" s="443">
        <f>JAN!D153</f>
        <v>0</v>
      </c>
      <c r="M47" s="443">
        <f>FEB!D153</f>
        <v>0</v>
      </c>
      <c r="N47" s="443">
        <f>MAR!D153</f>
        <v>0</v>
      </c>
      <c r="O47" s="443">
        <f>APR!D153</f>
        <v>0</v>
      </c>
      <c r="P47" s="443">
        <f>MAI!D153</f>
        <v>0</v>
      </c>
      <c r="Q47" s="443">
        <f>JUN!D153</f>
        <v>0</v>
      </c>
      <c r="R47" s="443">
        <f>JUL!D153</f>
        <v>0</v>
      </c>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row>
    <row r="48" spans="1:101" s="444" customFormat="1" ht="15.75" customHeight="1">
      <c r="A48" s="436"/>
      <c r="B48" s="437">
        <f>Zeitbudget!E70</f>
        <v>0</v>
      </c>
      <c r="C48" s="438" t="str">
        <f>IF(Zeitbudget!B70&gt;0,Zeitbudget!B70," ")</f>
        <v>Elterngespräche</v>
      </c>
      <c r="D48" s="439">
        <f>SUM(G48:R48)</f>
        <v>0</v>
      </c>
      <c r="E48" s="440">
        <f>IF(D48-B48&lt;0,TEXT(-(D48-B48),"-[hh]:mm"),D48-B48)</f>
        <v>0</v>
      </c>
      <c r="F48" s="441" t="str">
        <f t="shared" si="6"/>
        <v xml:space="preserve"> </v>
      </c>
      <c r="G48" s="442">
        <f>AUG!D154</f>
        <v>0</v>
      </c>
      <c r="H48" s="443">
        <f>SEP!D154</f>
        <v>0</v>
      </c>
      <c r="I48" s="443">
        <f>OKT!D154</f>
        <v>0</v>
      </c>
      <c r="J48" s="443">
        <f>NOV!D154</f>
        <v>0</v>
      </c>
      <c r="K48" s="443">
        <f>DEZ!D154</f>
        <v>0</v>
      </c>
      <c r="L48" s="443">
        <f>JAN!D154</f>
        <v>0</v>
      </c>
      <c r="M48" s="443">
        <f>FEB!D154</f>
        <v>0</v>
      </c>
      <c r="N48" s="443">
        <f>MAR!D154</f>
        <v>0</v>
      </c>
      <c r="O48" s="443">
        <f>APR!D154</f>
        <v>0</v>
      </c>
      <c r="P48" s="443">
        <f>MAI!D154</f>
        <v>0</v>
      </c>
      <c r="Q48" s="443">
        <f>JUN!D154</f>
        <v>0</v>
      </c>
      <c r="R48" s="443">
        <f>JUL!D154</f>
        <v>0</v>
      </c>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row>
    <row r="49" spans="1:101" s="444" customFormat="1" ht="15.75" customHeight="1">
      <c r="A49" s="436"/>
      <c r="B49" s="437">
        <f>Zeitbudget!E71</f>
        <v>0</v>
      </c>
      <c r="C49" s="438" t="str">
        <f>IF(Zeitbudget!B71&gt;0,Zeitbudget!B71," ")</f>
        <v>Gespräche am runden Tisch</v>
      </c>
      <c r="D49" s="439">
        <f t="shared" si="5"/>
        <v>0</v>
      </c>
      <c r="E49" s="440">
        <f t="shared" si="2"/>
        <v>0</v>
      </c>
      <c r="F49" s="441" t="str">
        <f t="shared" si="6"/>
        <v xml:space="preserve"> </v>
      </c>
      <c r="G49" s="442">
        <f>AUG!D155</f>
        <v>0</v>
      </c>
      <c r="H49" s="443">
        <f>SEP!D155</f>
        <v>0</v>
      </c>
      <c r="I49" s="443">
        <f>OKT!D155</f>
        <v>0</v>
      </c>
      <c r="J49" s="443">
        <f>NOV!D155</f>
        <v>0</v>
      </c>
      <c r="K49" s="443">
        <f>DEZ!D155</f>
        <v>0</v>
      </c>
      <c r="L49" s="443">
        <f>JAN!D155</f>
        <v>0</v>
      </c>
      <c r="M49" s="443">
        <f>FEB!D155</f>
        <v>0</v>
      </c>
      <c r="N49" s="443">
        <f>MAR!D155</f>
        <v>0</v>
      </c>
      <c r="O49" s="443">
        <f>APR!D155</f>
        <v>0</v>
      </c>
      <c r="P49" s="443">
        <f>MAI!D155</f>
        <v>0</v>
      </c>
      <c r="Q49" s="443">
        <f>JUN!D155</f>
        <v>0</v>
      </c>
      <c r="R49" s="443">
        <f>JUL!D155</f>
        <v>0</v>
      </c>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row>
    <row r="50" spans="1:101" s="444" customFormat="1" ht="15.75" customHeight="1">
      <c r="A50" s="436"/>
      <c r="B50" s="437">
        <f>Zeitbudget!E72</f>
        <v>0</v>
      </c>
      <c r="C50" s="438" t="str">
        <f>IF(Zeitbudget!B72&gt;0,Zeitbudget!B72," ")</f>
        <v>Interdisziplinäre Zusammenarbeit</v>
      </c>
      <c r="D50" s="439">
        <f t="shared" si="5"/>
        <v>0</v>
      </c>
      <c r="E50" s="440">
        <f t="shared" si="2"/>
        <v>0</v>
      </c>
      <c r="F50" s="441" t="str">
        <f t="shared" si="6"/>
        <v xml:space="preserve"> </v>
      </c>
      <c r="G50" s="442">
        <f>AUG!D156</f>
        <v>0</v>
      </c>
      <c r="H50" s="443">
        <f>SEP!D156</f>
        <v>0</v>
      </c>
      <c r="I50" s="443">
        <f>OKT!D156</f>
        <v>0</v>
      </c>
      <c r="J50" s="443">
        <f>NOV!D156</f>
        <v>0</v>
      </c>
      <c r="K50" s="443">
        <f>DEZ!D156</f>
        <v>0</v>
      </c>
      <c r="L50" s="443">
        <f>JAN!D156</f>
        <v>0</v>
      </c>
      <c r="M50" s="443">
        <f>FEB!D156</f>
        <v>0</v>
      </c>
      <c r="N50" s="443">
        <f>MAR!D156</f>
        <v>0</v>
      </c>
      <c r="O50" s="443">
        <f>APR!D156</f>
        <v>0</v>
      </c>
      <c r="P50" s="443">
        <f>MAI!D156</f>
        <v>0</v>
      </c>
      <c r="Q50" s="443">
        <f>JUN!D156</f>
        <v>0</v>
      </c>
      <c r="R50" s="443">
        <f>JUL!D156</f>
        <v>0</v>
      </c>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row>
    <row r="51" spans="1:101" s="444" customFormat="1" ht="15.75" customHeight="1">
      <c r="A51" s="436"/>
      <c r="B51" s="437">
        <f>Zeitbudget!E73</f>
        <v>0</v>
      </c>
      <c r="C51" s="438" t="str">
        <f>IF(Zeitbudget!B73&gt;0,Zeitbudget!B73," ")</f>
        <v>Beratungen</v>
      </c>
      <c r="D51" s="439">
        <f t="shared" si="5"/>
        <v>0</v>
      </c>
      <c r="E51" s="440">
        <f t="shared" si="2"/>
        <v>0</v>
      </c>
      <c r="F51" s="441" t="str">
        <f t="shared" si="6"/>
        <v xml:space="preserve"> </v>
      </c>
      <c r="G51" s="442">
        <f>AUG!D157</f>
        <v>0</v>
      </c>
      <c r="H51" s="443">
        <f>SEP!D157</f>
        <v>0</v>
      </c>
      <c r="I51" s="443">
        <f>OKT!D157</f>
        <v>0</v>
      </c>
      <c r="J51" s="443">
        <f>NOV!D157</f>
        <v>0</v>
      </c>
      <c r="K51" s="443">
        <f>DEZ!D157</f>
        <v>0</v>
      </c>
      <c r="L51" s="443">
        <f>JAN!D157</f>
        <v>0</v>
      </c>
      <c r="M51" s="443">
        <f>FEB!D157</f>
        <v>0</v>
      </c>
      <c r="N51" s="443">
        <f>MAR!D157</f>
        <v>0</v>
      </c>
      <c r="O51" s="443">
        <f>APR!D157</f>
        <v>0</v>
      </c>
      <c r="P51" s="443">
        <f>MAI!D157</f>
        <v>0</v>
      </c>
      <c r="Q51" s="443">
        <f>JUN!D157</f>
        <v>0</v>
      </c>
      <c r="R51" s="443">
        <f>JUL!D157</f>
        <v>0</v>
      </c>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row>
    <row r="52" spans="1:101" s="444" customFormat="1" ht="15.75" customHeight="1">
      <c r="A52" s="436"/>
      <c r="B52" s="460">
        <f>Zeitbudget!E74</f>
        <v>0</v>
      </c>
      <c r="C52" s="461" t="str">
        <f>IF(Zeitbudget!B74&gt;0,Zeitbudget!B74," ")</f>
        <v>Vor- und Nachbereitung:</v>
      </c>
      <c r="D52" s="462">
        <f t="shared" si="5"/>
        <v>0</v>
      </c>
      <c r="E52" s="419">
        <f t="shared" si="2"/>
        <v>0</v>
      </c>
      <c r="F52" s="463" t="str">
        <f t="shared" si="6"/>
        <v xml:space="preserve"> </v>
      </c>
      <c r="G52" s="459">
        <f>AUG!D158</f>
        <v>0</v>
      </c>
      <c r="H52" s="430">
        <f>SEP!D158</f>
        <v>0</v>
      </c>
      <c r="I52" s="430">
        <f>OKT!D158</f>
        <v>0</v>
      </c>
      <c r="J52" s="430">
        <f>NOV!D158</f>
        <v>0</v>
      </c>
      <c r="K52" s="430">
        <f>DEZ!D158</f>
        <v>0</v>
      </c>
      <c r="L52" s="430">
        <f>JAN!D158</f>
        <v>0</v>
      </c>
      <c r="M52" s="430">
        <f>FEB!D158</f>
        <v>0</v>
      </c>
      <c r="N52" s="430">
        <f>MAR!D158</f>
        <v>0</v>
      </c>
      <c r="O52" s="430">
        <f>APR!D158</f>
        <v>0</v>
      </c>
      <c r="P52" s="430">
        <f>MAI!D158</f>
        <v>0</v>
      </c>
      <c r="Q52" s="430">
        <f>JUN!D158</f>
        <v>0</v>
      </c>
      <c r="R52" s="430">
        <f>JUL!D158</f>
        <v>0</v>
      </c>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row>
    <row r="53" spans="1:101" s="444" customFormat="1" ht="15.75" customHeight="1">
      <c r="A53" s="436"/>
      <c r="B53" s="437">
        <f>Zeitbudget!E75</f>
        <v>0</v>
      </c>
      <c r="C53" s="438" t="str">
        <f>IF(Zeitbudget!B75&gt;0,Zeitbudget!B75," ")</f>
        <v>Abklärung, Diagnostikgespräche</v>
      </c>
      <c r="D53" s="439">
        <f t="shared" si="5"/>
        <v>0</v>
      </c>
      <c r="E53" s="440">
        <f t="shared" si="2"/>
        <v>0</v>
      </c>
      <c r="F53" s="441" t="str">
        <f t="shared" si="6"/>
        <v xml:space="preserve"> </v>
      </c>
      <c r="G53" s="442">
        <f>AUG!D159</f>
        <v>0</v>
      </c>
      <c r="H53" s="443">
        <f>SEP!D159</f>
        <v>0</v>
      </c>
      <c r="I53" s="443">
        <f>OKT!D159</f>
        <v>0</v>
      </c>
      <c r="J53" s="443">
        <f>NOV!D159</f>
        <v>0</v>
      </c>
      <c r="K53" s="443">
        <f>DEZ!D159</f>
        <v>0</v>
      </c>
      <c r="L53" s="443">
        <f>JAN!D159</f>
        <v>0</v>
      </c>
      <c r="M53" s="443">
        <f>FEB!D159</f>
        <v>0</v>
      </c>
      <c r="N53" s="443">
        <f>MAR!D159</f>
        <v>0</v>
      </c>
      <c r="O53" s="443">
        <f>APR!D159</f>
        <v>0</v>
      </c>
      <c r="P53" s="443">
        <f>MAI!D159</f>
        <v>0</v>
      </c>
      <c r="Q53" s="443">
        <f>JUN!D159</f>
        <v>0</v>
      </c>
      <c r="R53" s="443">
        <f>JUL!D159</f>
        <v>0</v>
      </c>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row>
    <row r="54" spans="1:101" s="444" customFormat="1" ht="15.75" customHeight="1">
      <c r="A54" s="436"/>
      <c r="B54" s="437">
        <f>Zeitbudget!E76</f>
        <v>0</v>
      </c>
      <c r="C54" s="438" t="str">
        <f>IF(Zeitbudget!B76&gt;0,Zeitbudget!B76," ")</f>
        <v>übrige Gespräche</v>
      </c>
      <c r="D54" s="439">
        <f>SUM(G54:R54)</f>
        <v>0</v>
      </c>
      <c r="E54" s="440">
        <f>IF(D54-B54&lt;0,TEXT(-(D54-B54),"-[hh]:mm"),D54-B54)</f>
        <v>0</v>
      </c>
      <c r="F54" s="441" t="str">
        <f>IF(SUM(D54)&gt;0,D54/$D$7," ")</f>
        <v xml:space="preserve"> </v>
      </c>
      <c r="G54" s="442">
        <f>AUG!D160</f>
        <v>0</v>
      </c>
      <c r="H54" s="443">
        <f>SEP!D160</f>
        <v>0</v>
      </c>
      <c r="I54" s="443">
        <f>OKT!D160</f>
        <v>0</v>
      </c>
      <c r="J54" s="443">
        <f>NOV!D160</f>
        <v>0</v>
      </c>
      <c r="K54" s="443">
        <f>DEZ!D160</f>
        <v>0</v>
      </c>
      <c r="L54" s="443">
        <f>JAN!D160</f>
        <v>0</v>
      </c>
      <c r="M54" s="443">
        <f>FEB!D160</f>
        <v>0</v>
      </c>
      <c r="N54" s="443">
        <f>MAR!D160</f>
        <v>0</v>
      </c>
      <c r="O54" s="443">
        <f>APR!D160</f>
        <v>0</v>
      </c>
      <c r="P54" s="443">
        <f>MAI!D160</f>
        <v>0</v>
      </c>
      <c r="Q54" s="443">
        <f>JUN!D160</f>
        <v>0</v>
      </c>
      <c r="R54" s="443">
        <f>JUL!D160</f>
        <v>0</v>
      </c>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row>
    <row r="55" spans="1:101" s="444" customFormat="1" ht="15.75" customHeight="1">
      <c r="A55" s="436"/>
      <c r="B55" s="437">
        <f>Zeitbudget!E77</f>
        <v>0</v>
      </c>
      <c r="C55" s="438" t="str">
        <f>IF(Zeitbudget!B77&gt;0,Zeitbudget!B77," ")</f>
        <v>Therapiekonzept erstellen / Förderplanung</v>
      </c>
      <c r="D55" s="439">
        <f t="shared" si="5"/>
        <v>0</v>
      </c>
      <c r="E55" s="440">
        <f t="shared" si="2"/>
        <v>0</v>
      </c>
      <c r="F55" s="441" t="str">
        <f t="shared" si="6"/>
        <v xml:space="preserve"> </v>
      </c>
      <c r="G55" s="442">
        <f>AUG!D161</f>
        <v>0</v>
      </c>
      <c r="H55" s="443">
        <f>SEP!D161</f>
        <v>0</v>
      </c>
      <c r="I55" s="443">
        <f>OKT!D161</f>
        <v>0</v>
      </c>
      <c r="J55" s="443">
        <f>NOV!D161</f>
        <v>0</v>
      </c>
      <c r="K55" s="443">
        <f>DEZ!D161</f>
        <v>0</v>
      </c>
      <c r="L55" s="443">
        <f>JAN!D161</f>
        <v>0</v>
      </c>
      <c r="M55" s="443">
        <f>FEB!D161</f>
        <v>0</v>
      </c>
      <c r="N55" s="443">
        <f>MAR!D161</f>
        <v>0</v>
      </c>
      <c r="O55" s="443">
        <f>APR!D161</f>
        <v>0</v>
      </c>
      <c r="P55" s="443">
        <f>MAI!D161</f>
        <v>0</v>
      </c>
      <c r="Q55" s="443">
        <f>JUN!D161</f>
        <v>0</v>
      </c>
      <c r="R55" s="443">
        <f>JUL!D161</f>
        <v>0</v>
      </c>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row>
    <row r="56" spans="1:101" s="444" customFormat="1" ht="15.75" customHeight="1">
      <c r="A56" s="436"/>
      <c r="B56" s="437">
        <f>Zeitbudget!E78</f>
        <v>0</v>
      </c>
      <c r="C56" s="438" t="str">
        <f>IF(Zeitbudget!B78&gt;0,Zeitbudget!B78," ")</f>
        <v>Behandlungsprotokoll erstellen</v>
      </c>
      <c r="D56" s="439">
        <f t="shared" si="5"/>
        <v>0</v>
      </c>
      <c r="E56" s="440">
        <f t="shared" si="2"/>
        <v>0</v>
      </c>
      <c r="F56" s="441" t="str">
        <f t="shared" si="6"/>
        <v xml:space="preserve"> </v>
      </c>
      <c r="G56" s="442">
        <f>AUG!D162</f>
        <v>0</v>
      </c>
      <c r="H56" s="443">
        <f>SEP!D162</f>
        <v>0</v>
      </c>
      <c r="I56" s="443">
        <f>OKT!D162</f>
        <v>0</v>
      </c>
      <c r="J56" s="443">
        <f>NOV!D162</f>
        <v>0</v>
      </c>
      <c r="K56" s="443">
        <f>DEZ!D162</f>
        <v>0</v>
      </c>
      <c r="L56" s="443">
        <f>JAN!D162</f>
        <v>0</v>
      </c>
      <c r="M56" s="443">
        <f>FEB!D162</f>
        <v>0</v>
      </c>
      <c r="N56" s="443">
        <f>MAR!D162</f>
        <v>0</v>
      </c>
      <c r="O56" s="443">
        <f>APR!D162</f>
        <v>0</v>
      </c>
      <c r="P56" s="443">
        <f>MAI!D162</f>
        <v>0</v>
      </c>
      <c r="Q56" s="443">
        <f>JUN!D162</f>
        <v>0</v>
      </c>
      <c r="R56" s="443">
        <f>JUL!D162</f>
        <v>0</v>
      </c>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row>
    <row r="57" spans="1:101" s="444" customFormat="1" ht="15.75" customHeight="1">
      <c r="A57" s="436"/>
      <c r="B57" s="437">
        <f>Zeitbudget!E79</f>
        <v>0</v>
      </c>
      <c r="C57" s="438" t="str">
        <f>IF(Zeitbudget!B79&gt;0,Zeitbudget!B79," ")</f>
        <v>Material bereitstellen</v>
      </c>
      <c r="D57" s="439">
        <f t="shared" si="5"/>
        <v>0</v>
      </c>
      <c r="E57" s="440">
        <f t="shared" si="2"/>
        <v>0</v>
      </c>
      <c r="F57" s="441" t="str">
        <f t="shared" si="6"/>
        <v xml:space="preserve"> </v>
      </c>
      <c r="G57" s="442">
        <f>AUG!D163</f>
        <v>0</v>
      </c>
      <c r="H57" s="443">
        <f>SEP!D163</f>
        <v>0</v>
      </c>
      <c r="I57" s="443">
        <f>OKT!D163</f>
        <v>0</v>
      </c>
      <c r="J57" s="443">
        <f>NOV!D163</f>
        <v>0</v>
      </c>
      <c r="K57" s="443">
        <f>DEZ!D163</f>
        <v>0</v>
      </c>
      <c r="L57" s="443">
        <f>JAN!D163</f>
        <v>0</v>
      </c>
      <c r="M57" s="443">
        <f>FEB!D163</f>
        <v>0</v>
      </c>
      <c r="N57" s="443">
        <f>MAR!D163</f>
        <v>0</v>
      </c>
      <c r="O57" s="443">
        <f>APR!D163</f>
        <v>0</v>
      </c>
      <c r="P57" s="443">
        <f>MAI!D163</f>
        <v>0</v>
      </c>
      <c r="Q57" s="443">
        <f>JUN!D163</f>
        <v>0</v>
      </c>
      <c r="R57" s="443">
        <f>JUL!D163</f>
        <v>0</v>
      </c>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row>
    <row r="58" spans="1:101" s="444" customFormat="1" ht="15.75" customHeight="1">
      <c r="A58" s="436"/>
      <c r="B58" s="437">
        <f>Zeitbudget!E80</f>
        <v>0</v>
      </c>
      <c r="C58" s="438" t="str">
        <f>IF(Zeitbudget!B80&gt;0,Zeitbudget!B80," ")</f>
        <v>Übungsmaterial für Hausaufgaben bereitstellen</v>
      </c>
      <c r="D58" s="439">
        <f t="shared" si="5"/>
        <v>0</v>
      </c>
      <c r="E58" s="440">
        <f t="shared" si="2"/>
        <v>0</v>
      </c>
      <c r="F58" s="441" t="str">
        <f t="shared" si="6"/>
        <v xml:space="preserve"> </v>
      </c>
      <c r="G58" s="442">
        <f>AUG!D164</f>
        <v>0</v>
      </c>
      <c r="H58" s="443">
        <f>SEP!D164</f>
        <v>0</v>
      </c>
      <c r="I58" s="443">
        <f>OKT!D164</f>
        <v>0</v>
      </c>
      <c r="J58" s="443">
        <f>NOV!D164</f>
        <v>0</v>
      </c>
      <c r="K58" s="443">
        <f>DEZ!D164</f>
        <v>0</v>
      </c>
      <c r="L58" s="443">
        <f>JAN!D164</f>
        <v>0</v>
      </c>
      <c r="M58" s="443">
        <f>FEB!D164</f>
        <v>0</v>
      </c>
      <c r="N58" s="443">
        <f>MAR!D164</f>
        <v>0</v>
      </c>
      <c r="O58" s="443">
        <f>APR!D164</f>
        <v>0</v>
      </c>
      <c r="P58" s="443">
        <f>MAI!D164</f>
        <v>0</v>
      </c>
      <c r="Q58" s="443">
        <f>JUN!D164</f>
        <v>0</v>
      </c>
      <c r="R58" s="443">
        <f>JUL!D164</f>
        <v>0</v>
      </c>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row>
    <row r="59" spans="1:101" s="444" customFormat="1" ht="15.75" customHeight="1">
      <c r="A59" s="436"/>
      <c r="B59" s="460">
        <f>Zeitbudget!E81</f>
        <v>0</v>
      </c>
      <c r="C59" s="461" t="str">
        <f>IF(Zeitbudget!B81&gt;0,Zeitbudget!B81," ")</f>
        <v>Berichte / Gutachten:</v>
      </c>
      <c r="D59" s="462">
        <f t="shared" si="5"/>
        <v>0</v>
      </c>
      <c r="E59" s="419">
        <f t="shared" si="2"/>
        <v>0</v>
      </c>
      <c r="F59" s="463" t="str">
        <f t="shared" si="6"/>
        <v xml:space="preserve"> </v>
      </c>
      <c r="G59" s="459">
        <f>AUG!D165</f>
        <v>0</v>
      </c>
      <c r="H59" s="430">
        <f>SEP!D165</f>
        <v>0</v>
      </c>
      <c r="I59" s="430">
        <f>OKT!D165</f>
        <v>0</v>
      </c>
      <c r="J59" s="430">
        <f>NOV!D165</f>
        <v>0</v>
      </c>
      <c r="K59" s="430">
        <f>DEZ!D165</f>
        <v>0</v>
      </c>
      <c r="L59" s="430">
        <f>JAN!D165</f>
        <v>0</v>
      </c>
      <c r="M59" s="430">
        <f>FEB!D165</f>
        <v>0</v>
      </c>
      <c r="N59" s="430">
        <f>MAR!D165</f>
        <v>0</v>
      </c>
      <c r="O59" s="430">
        <f>APR!D165</f>
        <v>0</v>
      </c>
      <c r="P59" s="430">
        <f>MAI!D165</f>
        <v>0</v>
      </c>
      <c r="Q59" s="430">
        <f>JUN!D165</f>
        <v>0</v>
      </c>
      <c r="R59" s="430">
        <f>JUL!D165</f>
        <v>0</v>
      </c>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row>
    <row r="60" spans="1:101" s="444" customFormat="1" ht="15.75" customHeight="1">
      <c r="A60" s="436"/>
      <c r="B60" s="437">
        <f>Zeitbudget!E82</f>
        <v>0</v>
      </c>
      <c r="C60" s="438" t="str">
        <f>IF(Zeitbudget!B82&gt;0,Zeitbudget!B82," ")</f>
        <v>Abkläungsbericht erstellen</v>
      </c>
      <c r="D60" s="439">
        <f t="shared" si="5"/>
        <v>0</v>
      </c>
      <c r="E60" s="440">
        <f t="shared" si="2"/>
        <v>0</v>
      </c>
      <c r="F60" s="441" t="str">
        <f t="shared" si="6"/>
        <v xml:space="preserve"> </v>
      </c>
      <c r="G60" s="442">
        <f>AUG!D166</f>
        <v>0</v>
      </c>
      <c r="H60" s="443">
        <f>SEP!D166</f>
        <v>0</v>
      </c>
      <c r="I60" s="443">
        <f>OKT!D166</f>
        <v>0</v>
      </c>
      <c r="J60" s="443">
        <f>NOV!D166</f>
        <v>0</v>
      </c>
      <c r="K60" s="443">
        <f>DEZ!D166</f>
        <v>0</v>
      </c>
      <c r="L60" s="443">
        <f>JAN!D166</f>
        <v>0</v>
      </c>
      <c r="M60" s="443">
        <f>FEB!D166</f>
        <v>0</v>
      </c>
      <c r="N60" s="443">
        <f>MAR!D166</f>
        <v>0</v>
      </c>
      <c r="O60" s="443">
        <f>APR!D166</f>
        <v>0</v>
      </c>
      <c r="P60" s="443">
        <f>MAI!D166</f>
        <v>0</v>
      </c>
      <c r="Q60" s="443">
        <f>JUN!D166</f>
        <v>0</v>
      </c>
      <c r="R60" s="443">
        <f>JUL!D166</f>
        <v>0</v>
      </c>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row>
    <row r="61" spans="1:101" s="444" customFormat="1" ht="15.75" customHeight="1">
      <c r="A61" s="436"/>
      <c r="B61" s="437">
        <f>Zeitbudget!E83</f>
        <v>0</v>
      </c>
      <c r="C61" s="438" t="str">
        <f>IF(Zeitbudget!B83&gt;0,Zeitbudget!B83," ")</f>
        <v>Anträge erstellen (SPB, Schulleitung)</v>
      </c>
      <c r="D61" s="439">
        <f t="shared" si="5"/>
        <v>0</v>
      </c>
      <c r="E61" s="440">
        <f t="shared" si="2"/>
        <v>0</v>
      </c>
      <c r="F61" s="441" t="str">
        <f t="shared" si="6"/>
        <v xml:space="preserve"> </v>
      </c>
      <c r="G61" s="442">
        <f>AUG!D167</f>
        <v>0</v>
      </c>
      <c r="H61" s="443">
        <f>SEP!D167</f>
        <v>0</v>
      </c>
      <c r="I61" s="443">
        <f>OKT!D167</f>
        <v>0</v>
      </c>
      <c r="J61" s="443">
        <f>NOV!D167</f>
        <v>0</v>
      </c>
      <c r="K61" s="443">
        <f>DEZ!D167</f>
        <v>0</v>
      </c>
      <c r="L61" s="443">
        <f>JAN!D167</f>
        <v>0</v>
      </c>
      <c r="M61" s="443">
        <f>FEB!D167</f>
        <v>0</v>
      </c>
      <c r="N61" s="443">
        <f>MAR!D167</f>
        <v>0</v>
      </c>
      <c r="O61" s="443">
        <f>APR!D167</f>
        <v>0</v>
      </c>
      <c r="P61" s="443">
        <f>MAI!D167</f>
        <v>0</v>
      </c>
      <c r="Q61" s="443">
        <f>JUN!D167</f>
        <v>0</v>
      </c>
      <c r="R61" s="443">
        <f>JUL!D167</f>
        <v>0</v>
      </c>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row>
    <row r="62" spans="1:101" s="444" customFormat="1" ht="15.75" customHeight="1">
      <c r="A62" s="436"/>
      <c r="B62" s="437">
        <f>Zeitbudget!E84</f>
        <v>0</v>
      </c>
      <c r="C62" s="438" t="str">
        <f>IF(Zeitbudget!B84&gt;0,Zeitbudget!B84," ")</f>
        <v>Personalblatt und Dossier erstellen</v>
      </c>
      <c r="D62" s="439">
        <f t="shared" si="5"/>
        <v>0</v>
      </c>
      <c r="E62" s="440">
        <f t="shared" si="2"/>
        <v>0</v>
      </c>
      <c r="F62" s="441" t="str">
        <f t="shared" si="6"/>
        <v xml:space="preserve"> </v>
      </c>
      <c r="G62" s="442">
        <f>AUG!D168</f>
        <v>0</v>
      </c>
      <c r="H62" s="443">
        <f>SEP!D168</f>
        <v>0</v>
      </c>
      <c r="I62" s="443">
        <f>OKT!D168</f>
        <v>0</v>
      </c>
      <c r="J62" s="443">
        <f>NOV!D168</f>
        <v>0</v>
      </c>
      <c r="K62" s="443">
        <f>DEZ!D168</f>
        <v>0</v>
      </c>
      <c r="L62" s="443">
        <f>JAN!D168</f>
        <v>0</v>
      </c>
      <c r="M62" s="443">
        <f>FEB!D168</f>
        <v>0</v>
      </c>
      <c r="N62" s="443">
        <f>MAR!D168</f>
        <v>0</v>
      </c>
      <c r="O62" s="443">
        <f>APR!D168</f>
        <v>0</v>
      </c>
      <c r="P62" s="443">
        <f>MAI!D168</f>
        <v>0</v>
      </c>
      <c r="Q62" s="443">
        <f>JUN!D168</f>
        <v>0</v>
      </c>
      <c r="R62" s="443">
        <f>JUL!D168</f>
        <v>0</v>
      </c>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row>
    <row r="63" spans="1:101" s="444" customFormat="1" ht="15.75" customHeight="1">
      <c r="A63" s="436"/>
      <c r="B63" s="446">
        <f>Zeitbudget!E85</f>
        <v>0</v>
      </c>
      <c r="C63" s="447" t="str">
        <f>IF(Zeitbudget!B85&gt;0,Zeitbudget!B85," ")</f>
        <v>Abschluss- zwischen- und Übergabeberichte verfassen</v>
      </c>
      <c r="D63" s="448">
        <f t="shared" si="5"/>
        <v>0</v>
      </c>
      <c r="E63" s="449">
        <f t="shared" si="2"/>
        <v>0</v>
      </c>
      <c r="F63" s="450" t="str">
        <f t="shared" si="6"/>
        <v xml:space="preserve"> </v>
      </c>
      <c r="G63" s="451">
        <f>AUG!D169</f>
        <v>0</v>
      </c>
      <c r="H63" s="451">
        <f>SEP!D169</f>
        <v>0</v>
      </c>
      <c r="I63" s="451">
        <f>OKT!D169</f>
        <v>0</v>
      </c>
      <c r="J63" s="451">
        <f>NOV!D169</f>
        <v>0</v>
      </c>
      <c r="K63" s="451">
        <f>DEZ!D169</f>
        <v>0</v>
      </c>
      <c r="L63" s="451">
        <f>JAN!D169</f>
        <v>0</v>
      </c>
      <c r="M63" s="451">
        <f>FEB!D169</f>
        <v>0</v>
      </c>
      <c r="N63" s="451">
        <f>MAR!D169</f>
        <v>0</v>
      </c>
      <c r="O63" s="451">
        <f>APR!D169</f>
        <v>0</v>
      </c>
      <c r="P63" s="451">
        <f>MAI!D169</f>
        <v>0</v>
      </c>
      <c r="Q63" s="451">
        <f>JUN!D169</f>
        <v>0</v>
      </c>
      <c r="R63" s="451">
        <f>JUL!D169</f>
        <v>0</v>
      </c>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row>
    <row r="65" spans="1:101" s="74" customFormat="1" ht="33" customHeight="1">
      <c r="A65" s="436"/>
      <c r="B65" s="452">
        <f>Zeitbudget!E61</f>
        <v>0</v>
      </c>
      <c r="C65" s="426" t="str">
        <f>Zeitbudget!B61</f>
        <v>Zusatzaufgaben welche separat entschädigt werden</v>
      </c>
      <c r="D65" s="453">
        <f>SUM(G65:R65)</f>
        <v>0</v>
      </c>
      <c r="E65" s="454">
        <f>IF(D65-B65&lt;0,TEXT(-(D65-B65),"-[hh]:mm"),D65-B65)</f>
        <v>0</v>
      </c>
      <c r="F65" s="455" t="str">
        <f>IF(SUM(D65)&gt;0,D65/$D$7," ")</f>
        <v xml:space="preserve"> </v>
      </c>
      <c r="G65" s="456">
        <f>AUG!D171</f>
        <v>0</v>
      </c>
      <c r="H65" s="456">
        <f>SEP!D171</f>
        <v>0</v>
      </c>
      <c r="I65" s="456">
        <f>OKT!D171</f>
        <v>0</v>
      </c>
      <c r="J65" s="456">
        <f>NOV!D171</f>
        <v>0</v>
      </c>
      <c r="K65" s="456">
        <f>DEZ!D171</f>
        <v>0</v>
      </c>
      <c r="L65" s="456">
        <f>JAN!$D171</f>
        <v>0</v>
      </c>
      <c r="M65" s="456">
        <f>FEB!D171</f>
        <v>0</v>
      </c>
      <c r="N65" s="456">
        <f>MAR!D171</f>
        <v>0</v>
      </c>
      <c r="O65" s="456">
        <f>APR!D171</f>
        <v>0</v>
      </c>
      <c r="P65" s="456">
        <f>MAI!D171</f>
        <v>0</v>
      </c>
      <c r="Q65" s="456">
        <f>JUN!D171</f>
        <v>0</v>
      </c>
      <c r="R65" s="456">
        <f>JUL!D171</f>
        <v>0</v>
      </c>
      <c r="S65" s="140"/>
      <c r="T65" s="140"/>
      <c r="U65" s="140"/>
      <c r="V65" s="140"/>
      <c r="W65" s="140"/>
      <c r="X65" s="140"/>
      <c r="Y65" s="140"/>
      <c r="Z65" s="140"/>
      <c r="AA65" s="140"/>
      <c r="AB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row>
    <row r="66" spans="1:101" s="74" customFormat="1" ht="15.75" customHeight="1">
      <c r="A66" s="436"/>
      <c r="B66" s="437">
        <f>Zeitbudget!E62</f>
        <v>0</v>
      </c>
      <c r="C66" s="438" t="str">
        <f>IF(Zeitbudget!B62&gt;0,Zeitbudget!B62," ")</f>
        <v>Beispiel</v>
      </c>
      <c r="D66" s="439">
        <f>SUM(G66:R66)</f>
        <v>0</v>
      </c>
      <c r="E66" s="440">
        <f>IF(D66-B66&lt;0,TEXT(-(D66-B66),"-[hh]:mm"),D66-B66)</f>
        <v>0</v>
      </c>
      <c r="F66" s="441" t="str">
        <f>IF(SUM(D66)&gt;0,D66/$D$7," ")</f>
        <v xml:space="preserve"> </v>
      </c>
      <c r="G66" s="442">
        <f>AUG!D172</f>
        <v>0</v>
      </c>
      <c r="H66" s="443">
        <f>SEP!D172</f>
        <v>0</v>
      </c>
      <c r="I66" s="443">
        <f>OKT!D172</f>
        <v>0</v>
      </c>
      <c r="J66" s="443">
        <f>NOV!D172</f>
        <v>0</v>
      </c>
      <c r="K66" s="443">
        <f>DEZ!D172</f>
        <v>0</v>
      </c>
      <c r="L66" s="443">
        <f>JAN!$D172</f>
        <v>0</v>
      </c>
      <c r="M66" s="443">
        <f>FEB!D172</f>
        <v>0</v>
      </c>
      <c r="N66" s="443">
        <f>MAR!D172</f>
        <v>0</v>
      </c>
      <c r="O66" s="443">
        <f>APR!D172</f>
        <v>0</v>
      </c>
      <c r="P66" s="443">
        <f>MAI!D172</f>
        <v>0</v>
      </c>
      <c r="Q66" s="443">
        <f>JUN!D172</f>
        <v>0</v>
      </c>
      <c r="R66" s="443">
        <f>JUL!D172</f>
        <v>0</v>
      </c>
      <c r="S66" s="140"/>
      <c r="T66" s="140"/>
      <c r="U66" s="140"/>
      <c r="V66" s="140"/>
      <c r="W66" s="140"/>
      <c r="X66" s="140"/>
      <c r="Y66" s="140"/>
      <c r="Z66" s="140"/>
      <c r="AA66" s="140"/>
      <c r="AB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row>
    <row r="67" spans="1:101" ht="15.75" customHeight="1">
      <c r="A67" s="436"/>
      <c r="B67" s="437">
        <f>Zeitbudget!E63</f>
        <v>0</v>
      </c>
      <c r="C67" s="438" t="str">
        <f>IF(Zeitbudget!B63&gt;0,Zeitbudget!B63," ")</f>
        <v>Beispiel</v>
      </c>
      <c r="D67" s="439">
        <f>SUM(G67:R67)</f>
        <v>0</v>
      </c>
      <c r="E67" s="440">
        <f>IF(D67-B67&lt;0,TEXT(-(D67-B67),"-[hh]:mm"),D67-B67)</f>
        <v>0</v>
      </c>
      <c r="F67" s="441" t="str">
        <f>IF(SUM(D67)&gt;0,D67/$D$7," ")</f>
        <v xml:space="preserve"> </v>
      </c>
      <c r="G67" s="442">
        <f>AUG!D173</f>
        <v>0</v>
      </c>
      <c r="H67" s="443">
        <f>SEP!D173</f>
        <v>0</v>
      </c>
      <c r="I67" s="443">
        <f>OKT!D173</f>
        <v>0</v>
      </c>
      <c r="J67" s="443">
        <f>NOV!D173</f>
        <v>0</v>
      </c>
      <c r="K67" s="443">
        <f>DEZ!D173</f>
        <v>0</v>
      </c>
      <c r="L67" s="443">
        <f>JAN!$D173</f>
        <v>0</v>
      </c>
      <c r="M67" s="443">
        <f>FEB!D173</f>
        <v>0</v>
      </c>
      <c r="N67" s="443">
        <f>MAR!D173</f>
        <v>0</v>
      </c>
      <c r="O67" s="443">
        <f>APR!D173</f>
        <v>0</v>
      </c>
      <c r="P67" s="443">
        <f>MAI!D173</f>
        <v>0</v>
      </c>
      <c r="Q67" s="443">
        <f>JUN!D173</f>
        <v>0</v>
      </c>
      <c r="R67" s="443">
        <f>JUL!D173</f>
        <v>0</v>
      </c>
    </row>
    <row r="68" spans="1:101" ht="15.75" customHeight="1">
      <c r="A68" s="436"/>
      <c r="B68" s="464">
        <f>Zeitbudget!E64</f>
        <v>0</v>
      </c>
      <c r="C68" s="465" t="str">
        <f>IF(Zeitbudget!B64&gt;0,Zeitbudget!B64," ")</f>
        <v>Beispiel</v>
      </c>
      <c r="D68" s="439">
        <f>SUM(G68:R68)</f>
        <v>0</v>
      </c>
      <c r="E68" s="466">
        <f>IF(D68-B68&lt;0,TEXT(-(D68-B68),"-[hh]:mm"),D68-B68)</f>
        <v>0</v>
      </c>
      <c r="F68" s="441" t="str">
        <f>IF(SUM(D68)&gt;0,D68/$D$7," ")</f>
        <v xml:space="preserve"> </v>
      </c>
      <c r="G68" s="442">
        <f>AUG!D174</f>
        <v>0</v>
      </c>
      <c r="H68" s="443">
        <f>SEP!D174</f>
        <v>0</v>
      </c>
      <c r="I68" s="443">
        <f>OKT!D174</f>
        <v>0</v>
      </c>
      <c r="J68" s="443">
        <f>NOV!D174</f>
        <v>0</v>
      </c>
      <c r="K68" s="443">
        <f>DEZ!D174</f>
        <v>0</v>
      </c>
      <c r="L68" s="443">
        <f>JAN!$D174</f>
        <v>0</v>
      </c>
      <c r="M68" s="443">
        <f>FEB!D174</f>
        <v>0</v>
      </c>
      <c r="N68" s="443">
        <f>MAR!D174</f>
        <v>0</v>
      </c>
      <c r="O68" s="443">
        <f>APR!D174</f>
        <v>0</v>
      </c>
      <c r="P68" s="443">
        <f>MAI!D174</f>
        <v>0</v>
      </c>
      <c r="Q68" s="443">
        <f>JUN!D174</f>
        <v>0</v>
      </c>
      <c r="R68" s="443">
        <f>JUL!D174</f>
        <v>0</v>
      </c>
    </row>
    <row r="69" spans="1:101">
      <c r="A69" s="140"/>
      <c r="B69" s="139"/>
      <c r="C69" s="140"/>
      <c r="D69" s="467"/>
      <c r="E69" s="468"/>
      <c r="F69" s="467"/>
      <c r="G69" s="136"/>
      <c r="H69" s="136"/>
      <c r="I69" s="136"/>
      <c r="J69" s="136"/>
      <c r="K69" s="136"/>
      <c r="L69" s="136"/>
      <c r="M69" s="136"/>
      <c r="N69" s="136"/>
      <c r="O69" s="136"/>
      <c r="P69" s="136"/>
      <c r="Q69" s="136"/>
      <c r="R69" s="136"/>
    </row>
    <row r="70" spans="1:101">
      <c r="A70" s="140"/>
      <c r="B70" s="139"/>
      <c r="C70" s="140"/>
      <c r="D70" s="467"/>
      <c r="E70" s="468"/>
      <c r="F70" s="467"/>
      <c r="G70" s="136"/>
      <c r="H70" s="136"/>
      <c r="I70" s="136"/>
      <c r="J70" s="136"/>
      <c r="K70" s="136"/>
      <c r="L70" s="136"/>
      <c r="M70" s="136"/>
      <c r="N70" s="136"/>
      <c r="O70" s="136"/>
      <c r="P70" s="136"/>
      <c r="Q70" s="136"/>
      <c r="R70" s="136"/>
    </row>
    <row r="71" spans="1:101">
      <c r="A71" s="140"/>
      <c r="B71" s="139"/>
      <c r="C71" s="140"/>
      <c r="D71" s="467"/>
      <c r="E71" s="468"/>
      <c r="F71" s="467"/>
      <c r="G71" s="136"/>
      <c r="H71" s="136"/>
      <c r="I71" s="136"/>
      <c r="J71" s="136"/>
      <c r="K71" s="136"/>
      <c r="L71" s="136"/>
      <c r="M71" s="136"/>
      <c r="N71" s="136"/>
      <c r="O71" s="136"/>
      <c r="P71" s="136"/>
      <c r="Q71" s="136"/>
      <c r="R71" s="136"/>
    </row>
    <row r="72" spans="1:101">
      <c r="A72" s="140"/>
      <c r="B72" s="139"/>
      <c r="C72" s="140"/>
      <c r="D72" s="467"/>
      <c r="E72" s="468"/>
      <c r="F72" s="467"/>
      <c r="G72" s="136"/>
      <c r="H72" s="136"/>
      <c r="I72" s="136"/>
      <c r="J72" s="136"/>
      <c r="K72" s="136"/>
      <c r="L72" s="136"/>
      <c r="M72" s="136"/>
      <c r="N72" s="136"/>
      <c r="O72" s="136"/>
      <c r="P72" s="136"/>
      <c r="Q72" s="136"/>
      <c r="R72" s="136"/>
    </row>
    <row r="73" spans="1:101">
      <c r="A73" s="140"/>
      <c r="B73" s="139"/>
      <c r="C73" s="140"/>
      <c r="D73" s="467"/>
      <c r="E73" s="468"/>
      <c r="F73" s="467"/>
      <c r="G73" s="136"/>
      <c r="H73" s="136"/>
      <c r="I73" s="136"/>
      <c r="J73" s="136"/>
      <c r="K73" s="136"/>
      <c r="L73" s="136"/>
      <c r="M73" s="136"/>
      <c r="N73" s="136"/>
      <c r="O73" s="136"/>
      <c r="P73" s="136"/>
      <c r="Q73" s="136"/>
      <c r="R73" s="136"/>
    </row>
    <row r="74" spans="1:101">
      <c r="A74" s="140"/>
      <c r="B74" s="139"/>
      <c r="C74" s="140"/>
      <c r="D74" s="467"/>
      <c r="E74" s="468"/>
      <c r="F74" s="467"/>
      <c r="G74" s="136"/>
      <c r="H74" s="136"/>
      <c r="I74" s="136"/>
      <c r="J74" s="136"/>
      <c r="K74" s="136"/>
      <c r="L74" s="136"/>
      <c r="M74" s="136"/>
      <c r="N74" s="136"/>
      <c r="O74" s="136"/>
      <c r="P74" s="136"/>
      <c r="Q74" s="136"/>
      <c r="R74" s="136"/>
    </row>
    <row r="75" spans="1:101">
      <c r="A75" s="140"/>
      <c r="B75" s="139"/>
      <c r="C75" s="140"/>
      <c r="D75" s="467"/>
      <c r="E75" s="468"/>
      <c r="F75" s="467"/>
      <c r="G75" s="136"/>
      <c r="H75" s="136"/>
      <c r="I75" s="136"/>
      <c r="J75" s="136"/>
      <c r="K75" s="136"/>
      <c r="L75" s="136"/>
      <c r="M75" s="136"/>
      <c r="N75" s="136"/>
      <c r="O75" s="136"/>
      <c r="P75" s="136"/>
      <c r="Q75" s="136"/>
      <c r="R75" s="136"/>
    </row>
    <row r="76" spans="1:101">
      <c r="A76" s="140"/>
      <c r="B76" s="139"/>
      <c r="C76" s="140"/>
      <c r="D76" s="467"/>
      <c r="E76" s="468"/>
      <c r="F76" s="467"/>
      <c r="G76" s="136"/>
      <c r="H76" s="136"/>
      <c r="I76" s="136"/>
      <c r="J76" s="136"/>
      <c r="K76" s="136"/>
      <c r="L76" s="136"/>
      <c r="M76" s="136"/>
      <c r="N76" s="136"/>
      <c r="O76" s="136"/>
      <c r="P76" s="136"/>
      <c r="Q76" s="136"/>
      <c r="R76" s="136"/>
    </row>
    <row r="77" spans="1:101">
      <c r="A77" s="140"/>
      <c r="B77" s="139"/>
      <c r="C77" s="140"/>
      <c r="D77" s="467"/>
      <c r="E77" s="468"/>
      <c r="F77" s="467"/>
      <c r="G77" s="136"/>
      <c r="H77" s="136"/>
      <c r="I77" s="136"/>
      <c r="J77" s="136"/>
      <c r="K77" s="136"/>
      <c r="L77" s="136"/>
      <c r="M77" s="136"/>
      <c r="N77" s="136"/>
      <c r="O77" s="136"/>
      <c r="P77" s="136"/>
      <c r="Q77" s="136"/>
      <c r="R77" s="136"/>
    </row>
    <row r="78" spans="1:101">
      <c r="A78" s="140"/>
      <c r="B78" s="139"/>
      <c r="C78" s="140"/>
      <c r="D78" s="467"/>
      <c r="E78" s="468"/>
      <c r="F78" s="467"/>
      <c r="G78" s="136"/>
      <c r="H78" s="136"/>
      <c r="I78" s="136"/>
      <c r="J78" s="136"/>
      <c r="K78" s="136"/>
      <c r="L78" s="136"/>
      <c r="M78" s="136"/>
      <c r="N78" s="136"/>
      <c r="O78" s="136"/>
      <c r="P78" s="136"/>
      <c r="Q78" s="136"/>
      <c r="R78" s="136"/>
      <c r="AC78" s="140"/>
    </row>
  </sheetData>
  <sheetProtection algorithmName="SHA-512" hashValue="ldmoJmTLK7HgN5Y2aTj5+9N5VOCpj3crToGHY/jQbMliZ4yNs3WMAFdj1zuhnsmWT9x7J5vy9FhJSGDlTrc2LA==" saltValue="z6mIKK6Tgc4PQLpn+abCow==" spinCount="100000" sheet="1" objects="1" scenarios="1"/>
  <mergeCells count="1">
    <mergeCell ref="B6:C6"/>
  </mergeCells>
  <phoneticPr fontId="68" type="noConversion"/>
  <pageMargins left="0.78749999999999998" right="0.43333333333333335" top="0.1701388888888889" bottom="0.25972222222222219" header="0.51180555555555551" footer="0.15972222222222221"/>
  <pageSetup paperSize="9" firstPageNumber="0" orientation="landscape" horizontalDpi="300" verticalDpi="300"/>
  <headerFooter alignWithMargins="0">
    <oddFooter>&amp;L&amp;"Arial,Standard"&amp;8VTGS 06.2006 / Version 1.3&amp;R&amp;"Arial,Standard"&amp;8Ausdruck am: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E17"/>
  <sheetViews>
    <sheetView workbookViewId="0">
      <selection sqref="A1:B1"/>
    </sheetView>
  </sheetViews>
  <sheetFormatPr baseColWidth="10" defaultRowHeight="12.75"/>
  <cols>
    <col min="1" max="1" width="43.42578125" customWidth="1"/>
  </cols>
  <sheetData>
    <row r="1" spans="1:5" ht="34.5" customHeight="1">
      <c r="A1" s="804" t="s">
        <v>222</v>
      </c>
      <c r="B1" s="804"/>
      <c r="C1" s="804" t="str">
        <f>Jahresrapport!F2</f>
        <v>2023/24</v>
      </c>
      <c r="D1" s="804"/>
    </row>
    <row r="2" spans="1:5">
      <c r="A2" s="469"/>
      <c r="B2" s="469"/>
      <c r="C2" s="469"/>
      <c r="D2" s="469"/>
      <c r="E2" s="469"/>
    </row>
    <row r="3" spans="1:5" ht="15">
      <c r="A3" s="470" t="str">
        <f>Zeitbudget!C4</f>
        <v>Name, Vorname</v>
      </c>
      <c r="B3" s="469"/>
      <c r="C3" s="469"/>
      <c r="D3" s="469"/>
      <c r="E3" s="469"/>
    </row>
    <row r="4" spans="1:5" ht="20.25" customHeight="1">
      <c r="A4" s="469"/>
      <c r="B4" s="471"/>
      <c r="C4" s="469"/>
      <c r="D4" s="469"/>
      <c r="E4" s="469"/>
    </row>
    <row r="5" spans="1:5" ht="9" customHeight="1">
      <c r="B5" s="34"/>
    </row>
    <row r="6" spans="1:5" ht="30.75" customHeight="1">
      <c r="A6" s="472"/>
      <c r="B6" s="473" t="s">
        <v>223</v>
      </c>
      <c r="C6" s="474" t="s">
        <v>224</v>
      </c>
      <c r="D6" s="474" t="s">
        <v>219</v>
      </c>
      <c r="E6" s="475" t="s">
        <v>221</v>
      </c>
    </row>
    <row r="7" spans="1:5" ht="18.75" customHeight="1">
      <c r="A7" s="476" t="str">
        <f>Jahresrapport!C8</f>
        <v>Therapien</v>
      </c>
      <c r="B7" s="477">
        <f>Jahresrapport!D8</f>
        <v>3.125E-2</v>
      </c>
      <c r="C7" s="477">
        <f>Jahresrapport!B8</f>
        <v>78.583333333333343</v>
      </c>
      <c r="D7" s="477" t="str">
        <f>Jahresrapport!E8</f>
        <v>-1885:15</v>
      </c>
      <c r="E7" s="475">
        <f>Jahresrapport!F8</f>
        <v>0.60000000000000009</v>
      </c>
    </row>
    <row r="8" spans="1:5" ht="18.75" customHeight="1">
      <c r="A8" s="476" t="s">
        <v>129</v>
      </c>
      <c r="B8" s="477">
        <f>Jahresrapport!D9</f>
        <v>2.0833333333333332E-2</v>
      </c>
      <c r="C8" s="477">
        <f>Jahresrapport!B9</f>
        <v>0</v>
      </c>
      <c r="D8" s="477">
        <f>Jahresrapport!E9</f>
        <v>2.0833333333333332E-2</v>
      </c>
      <c r="E8" s="475">
        <f>Jahresrapport!F9</f>
        <v>0.4</v>
      </c>
    </row>
    <row r="9" spans="1:5" ht="18.75" customHeight="1">
      <c r="A9" s="476" t="str">
        <f>Jahresrapport!C10</f>
        <v>Präventive, beratende, integrative Arbeiten</v>
      </c>
      <c r="B9" s="477">
        <f>Jahresrapport!D10</f>
        <v>0</v>
      </c>
      <c r="C9" s="477">
        <f>Jahresrapport!B10</f>
        <v>0</v>
      </c>
      <c r="D9" s="477">
        <f>Jahresrapport!E10</f>
        <v>0</v>
      </c>
      <c r="E9" s="475" t="str">
        <f>Jahresrapport!F10</f>
        <v xml:space="preserve"> </v>
      </c>
    </row>
    <row r="10" spans="1:5" ht="18.75" customHeight="1">
      <c r="A10" s="476" t="str">
        <f>Jahresrapport!C16</f>
        <v>Qualitätssicherung</v>
      </c>
      <c r="B10" s="477">
        <f>Jahresrapport!D16</f>
        <v>0</v>
      </c>
      <c r="C10" s="477">
        <f>Jahresrapport!B16</f>
        <v>0</v>
      </c>
      <c r="D10" s="477">
        <f>Jahresrapport!E16</f>
        <v>0</v>
      </c>
      <c r="E10" s="475" t="str">
        <f>Jahresrapport!F16</f>
        <v xml:space="preserve"> </v>
      </c>
    </row>
    <row r="11" spans="1:5" ht="18.75" customHeight="1">
      <c r="A11" s="476" t="str">
        <f>Jahresrapport!C19</f>
        <v>Persönliche Weiterbildung</v>
      </c>
      <c r="B11" s="477">
        <f>Jahresrapport!D19</f>
        <v>0</v>
      </c>
      <c r="C11" s="477">
        <f>Jahresrapport!B19</f>
        <v>0</v>
      </c>
      <c r="D11" s="477">
        <f>Jahresrapport!E19</f>
        <v>0</v>
      </c>
      <c r="E11" s="475" t="str">
        <f>Jahresrapport!F19</f>
        <v xml:space="preserve"> </v>
      </c>
    </row>
    <row r="12" spans="1:5" ht="18.75" customHeight="1">
      <c r="A12" s="476" t="str">
        <f>Jahresrapport!C25</f>
        <v>Zusammenarbeit</v>
      </c>
      <c r="B12" s="477">
        <f>Jahresrapport!D25</f>
        <v>0</v>
      </c>
      <c r="C12" s="477">
        <f>Jahresrapport!B25</f>
        <v>0</v>
      </c>
      <c r="D12" s="477">
        <f>Jahresrapport!E25</f>
        <v>0</v>
      </c>
      <c r="E12" s="475" t="str">
        <f>Jahresrapport!F25</f>
        <v xml:space="preserve"> </v>
      </c>
    </row>
    <row r="13" spans="1:5" ht="18.75" customHeight="1">
      <c r="A13" s="476" t="str">
        <f>Jahresrapport!C30</f>
        <v>Öffentlichkeitsarbeit</v>
      </c>
      <c r="B13" s="477">
        <f>Jahresrapport!D30</f>
        <v>0</v>
      </c>
      <c r="C13" s="477">
        <f>Jahresrapport!B30</f>
        <v>0</v>
      </c>
      <c r="D13" s="477">
        <f>Jahresrapport!E30</f>
        <v>0</v>
      </c>
      <c r="E13" s="475" t="str">
        <f>Jahresrapport!F30</f>
        <v xml:space="preserve"> </v>
      </c>
    </row>
    <row r="14" spans="1:5" ht="18.75" customHeight="1">
      <c r="A14" s="476" t="str">
        <f>Jahresrapport!C32</f>
        <v>Arbeitsausfälle</v>
      </c>
      <c r="B14" s="477">
        <f>Jahresrapport!D32</f>
        <v>0</v>
      </c>
      <c r="C14" s="477">
        <f>Jahresrapport!B32</f>
        <v>0</v>
      </c>
      <c r="D14" s="477">
        <f>Jahresrapport!E32</f>
        <v>0</v>
      </c>
      <c r="E14" s="475" t="str">
        <f>Jahresrapport!F32</f>
        <v xml:space="preserve"> </v>
      </c>
    </row>
    <row r="15" spans="1:5" ht="18.75" customHeight="1">
      <c r="A15" s="476" t="str">
        <f>Jahresrapport!C35</f>
        <v>Wegzeiten</v>
      </c>
      <c r="B15" s="477">
        <f>Jahresrapport!D35</f>
        <v>0</v>
      </c>
      <c r="C15" s="477">
        <f>Jahresrapport!B35</f>
        <v>0</v>
      </c>
      <c r="D15" s="477">
        <f>Jahresrapport!E35</f>
        <v>0</v>
      </c>
      <c r="E15" s="475" t="str">
        <f>Jahresrapport!F35</f>
        <v xml:space="preserve"> </v>
      </c>
    </row>
    <row r="16" spans="1:5" ht="18.75" customHeight="1">
      <c r="A16" s="476" t="str">
        <f>Jahresrapport!C37</f>
        <v>Weitere Aufgaben</v>
      </c>
      <c r="B16" s="477">
        <f>Jahresrapport!D37</f>
        <v>0</v>
      </c>
      <c r="C16" s="477">
        <f>Jahresrapport!B37</f>
        <v>0</v>
      </c>
      <c r="D16" s="477">
        <f>Jahresrapport!E37</f>
        <v>0</v>
      </c>
      <c r="E16" s="475" t="str">
        <f>Jahresrapport!F37</f>
        <v xml:space="preserve"> </v>
      </c>
    </row>
    <row r="17" spans="1:5" ht="27.75" customHeight="1">
      <c r="A17" s="478" t="s">
        <v>91</v>
      </c>
      <c r="B17" s="479">
        <f>Jahresrapport!D7</f>
        <v>5.2083333333333329E-2</v>
      </c>
      <c r="C17" s="479">
        <f>Jahresrapport!D6</f>
        <v>78.583333333333343</v>
      </c>
      <c r="D17" s="479" t="str">
        <f>Jahresrapport!E7</f>
        <v>-1884:45</v>
      </c>
      <c r="E17" s="480">
        <f>SUM(E7:E16)</f>
        <v>1</v>
      </c>
    </row>
  </sheetData>
  <sheetProtection sheet="1" objects="1" scenarios="1"/>
  <mergeCells count="2">
    <mergeCell ref="A1:B1"/>
    <mergeCell ref="C1:D1"/>
  </mergeCells>
  <phoneticPr fontId="68" type="noConversion"/>
  <pageMargins left="0.74791666666666667" right="0.43333333333333335" top="0.94513888888888886" bottom="0.51180555555555562" header="0.51180555555555551" footer="0.43333333333333335"/>
  <pageSetup paperSize="9" firstPageNumber="0" orientation="portrait" horizontalDpi="300" verticalDpi="300"/>
  <headerFooter alignWithMargins="0">
    <oddFooter>&amp;L&amp;"Arial,Standard"&amp;8VTGS 06.2006 / Version 1.3&amp;R&amp;"Arial,Standard"&amp;8Ausdruck am: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
  <sheetViews>
    <sheetView zoomScale="130" zoomScaleNormal="130" workbookViewId="0"/>
  </sheetViews>
  <sheetFormatPr baseColWidth="10" defaultColWidth="11.5703125" defaultRowHeight="12.75"/>
  <sheetData/>
  <sheetProtection password="C8BB" sheet="1"/>
  <phoneticPr fontId="68" type="noConversion"/>
  <pageMargins left="0.78749999999999998" right="0.78749999999999998" top="0.98402777777777772" bottom="0.98402777777777772" header="0.51180555555555551" footer="0.51180555555555551"/>
  <pageSetup paperSize="9" firstPageNumber="0" orientation="landscape"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Z215"/>
  <sheetViews>
    <sheetView tabSelected="1" zoomScale="115" zoomScaleNormal="115" zoomScaleSheetLayoutView="100" workbookViewId="0">
      <selection activeCell="I2" sqref="I2"/>
    </sheetView>
  </sheetViews>
  <sheetFormatPr baseColWidth="10" defaultRowHeight="12.75"/>
  <cols>
    <col min="1" max="1" width="3.42578125" style="35" customWidth="1"/>
    <col min="2" max="2" width="37.5703125" style="36" customWidth="1"/>
    <col min="3" max="3" width="19" style="35" customWidth="1"/>
    <col min="4" max="4" width="9.28515625" style="35" customWidth="1"/>
    <col min="5" max="5" width="10.42578125" style="35" customWidth="1"/>
    <col min="6" max="6" width="40.7109375" style="37" customWidth="1"/>
    <col min="7" max="7" width="7.7109375" style="38" customWidth="1"/>
    <col min="8" max="8" width="7.7109375" style="39" customWidth="1"/>
    <col min="9" max="9" width="11.28515625" style="38" customWidth="1"/>
    <col min="10" max="11" width="11.42578125" style="39" hidden="1" customWidth="1"/>
    <col min="12" max="23" width="11.42578125" style="38" hidden="1" customWidth="1"/>
    <col min="24" max="26" width="11.42578125" style="40" hidden="1" customWidth="1"/>
    <col min="27" max="16384" width="11.42578125" style="40"/>
  </cols>
  <sheetData>
    <row r="1" spans="1:25" ht="23.25" customHeight="1">
      <c r="A1" s="41"/>
      <c r="B1" s="42" t="s">
        <v>50</v>
      </c>
      <c r="C1" s="42" t="s">
        <v>51</v>
      </c>
      <c r="D1" s="42" t="str">
        <f>VLOOKUP(F1,Feiertage!$T$4:$U$102,2,FALSE)</f>
        <v>2023/24</v>
      </c>
      <c r="F1" s="669">
        <f>SUM(L14)</f>
        <v>44927</v>
      </c>
      <c r="G1" s="667"/>
      <c r="H1" s="667"/>
      <c r="I1" s="668" t="s">
        <v>445</v>
      </c>
      <c r="K1" s="43" t="s">
        <v>52</v>
      </c>
      <c r="M1" s="44" t="s">
        <v>53</v>
      </c>
      <c r="N1" s="45"/>
      <c r="O1" s="44" t="s">
        <v>54</v>
      </c>
      <c r="P1" s="44" t="s">
        <v>55</v>
      </c>
      <c r="V1" s="45"/>
      <c r="X1" s="38"/>
      <c r="Y1" s="38"/>
    </row>
    <row r="2" spans="1:25" ht="18.75" customHeight="1">
      <c r="A2" s="41"/>
      <c r="B2" s="46" t="s">
        <v>56</v>
      </c>
      <c r="C2" s="712" t="str">
        <f>(Stammdaten!B8)</f>
        <v>TG</v>
      </c>
      <c r="D2" s="712"/>
      <c r="E2" s="712"/>
      <c r="F2" s="47"/>
      <c r="G2" s="48"/>
      <c r="H2" s="48"/>
      <c r="I2" s="49" t="s">
        <v>359</v>
      </c>
      <c r="K2" s="39">
        <v>1</v>
      </c>
      <c r="M2" s="43" t="s">
        <v>58</v>
      </c>
      <c r="O2" s="39"/>
      <c r="P2" s="39"/>
      <c r="X2" s="38"/>
      <c r="Y2" s="38"/>
    </row>
    <row r="3" spans="1:25" ht="5.25" customHeight="1">
      <c r="A3" s="41"/>
      <c r="B3" s="50"/>
      <c r="C3" s="51"/>
      <c r="D3" s="52"/>
      <c r="E3" s="53"/>
      <c r="F3" s="713"/>
      <c r="G3" s="713"/>
      <c r="H3" s="713"/>
      <c r="I3" s="713"/>
      <c r="M3" s="39"/>
      <c r="O3" s="39"/>
      <c r="P3" s="39"/>
      <c r="X3" s="38"/>
      <c r="Y3" s="38"/>
    </row>
    <row r="4" spans="1:25" ht="17.25" customHeight="1">
      <c r="A4" s="41"/>
      <c r="B4" s="54" t="s">
        <v>59</v>
      </c>
      <c r="C4" s="712" t="str">
        <f>(Stammdaten!B4)</f>
        <v>Name, Vorname</v>
      </c>
      <c r="D4" s="712"/>
      <c r="E4" s="712"/>
      <c r="F4" s="714"/>
      <c r="G4" s="714"/>
      <c r="H4" s="714"/>
      <c r="I4" s="714"/>
      <c r="M4" s="55">
        <f>H22</f>
        <v>8.4</v>
      </c>
      <c r="N4" s="56">
        <f>TRUNC(M4,0)</f>
        <v>8</v>
      </c>
      <c r="O4" s="55">
        <f>ABS(M4-N4)</f>
        <v>0.40000000000000036</v>
      </c>
      <c r="P4" s="39">
        <f>O4*60</f>
        <v>24.000000000000021</v>
      </c>
      <c r="Q4" s="38">
        <f>IF(N4&gt;0,N4,N4*(-1))</f>
        <v>8</v>
      </c>
      <c r="V4" s="56">
        <f>TRUNC(H22,0)</f>
        <v>8</v>
      </c>
      <c r="X4" s="38"/>
      <c r="Y4" s="38"/>
    </row>
    <row r="5" spans="1:25" ht="17.25" customHeight="1">
      <c r="A5" s="41"/>
      <c r="B5" s="54" t="s">
        <v>60</v>
      </c>
      <c r="C5" s="715">
        <f>SUM(Stammdaten!B5)</f>
        <v>32874</v>
      </c>
      <c r="D5" s="715"/>
      <c r="E5" s="715"/>
      <c r="F5" s="714"/>
      <c r="G5" s="714"/>
      <c r="H5" s="714"/>
      <c r="I5" s="714"/>
      <c r="J5" s="55"/>
      <c r="Q5" s="56"/>
    </row>
    <row r="6" spans="1:25" ht="17.25" customHeight="1">
      <c r="A6" s="41"/>
      <c r="B6" s="57" t="s">
        <v>6</v>
      </c>
      <c r="C6" s="716" t="str">
        <f>(Stammdaten!B9)</f>
        <v>TG</v>
      </c>
      <c r="D6" s="716"/>
      <c r="E6" s="716"/>
      <c r="F6" s="717" t="s">
        <v>440</v>
      </c>
      <c r="G6" s="717"/>
      <c r="H6" s="717"/>
      <c r="I6" s="717"/>
      <c r="L6" s="56">
        <v>4.1666666666666696</v>
      </c>
      <c r="Q6" s="56"/>
    </row>
    <row r="7" spans="1:25" ht="17.25" customHeight="1">
      <c r="A7" s="41"/>
      <c r="B7" s="54" t="s">
        <v>61</v>
      </c>
      <c r="C7" s="676">
        <f>SUM(Stammdaten!B10)</f>
        <v>1</v>
      </c>
      <c r="D7" s="677" t="str">
        <f>IF(Stammdaten!B11="","",Stammdaten!B11)</f>
        <v/>
      </c>
      <c r="E7" s="676">
        <f>IF(Stammdaten!E12="","",Stammdaten!E12)</f>
        <v>1</v>
      </c>
      <c r="F7" s="717" t="s">
        <v>441</v>
      </c>
      <c r="G7" s="717"/>
      <c r="H7" s="717"/>
      <c r="I7" s="717"/>
      <c r="L7" s="58">
        <v>4.1666666666666696</v>
      </c>
    </row>
    <row r="8" spans="1:25" ht="17.25" customHeight="1">
      <c r="A8" s="41"/>
      <c r="B8" s="59" t="s">
        <v>62</v>
      </c>
      <c r="C8" s="718">
        <f>SUM(Stammdaten!B54+Stammdaten!I54)</f>
        <v>90.999999999999986</v>
      </c>
      <c r="D8" s="719"/>
      <c r="E8" s="720"/>
      <c r="F8" s="721"/>
      <c r="G8" s="721"/>
      <c r="H8" s="721"/>
      <c r="I8" s="721"/>
      <c r="L8" s="58"/>
      <c r="S8" s="60"/>
    </row>
    <row r="9" spans="1:25" ht="17.25" customHeight="1">
      <c r="A9" s="41"/>
      <c r="B9" s="59" t="s">
        <v>63</v>
      </c>
      <c r="C9" s="718">
        <f>Stammdaten!C60</f>
        <v>89.083333333333343</v>
      </c>
      <c r="D9" s="719"/>
      <c r="E9" s="720"/>
      <c r="F9" s="722"/>
      <c r="G9" s="722"/>
      <c r="H9" s="722"/>
      <c r="I9" s="722"/>
      <c r="L9" s="58"/>
    </row>
    <row r="10" spans="1:25" ht="17.25" customHeight="1">
      <c r="A10" s="41"/>
      <c r="B10" s="61" t="s">
        <v>64</v>
      </c>
      <c r="C10" s="723">
        <f>SUM(Stammdaten!B32)</f>
        <v>8.75</v>
      </c>
      <c r="D10" s="723"/>
      <c r="E10" s="723"/>
      <c r="F10" s="724">
        <f>IF(C5=0,0,IF((YEAR(F1)-C5)&gt;=60,252,IF((YEAR(F1)-C5)&gt;=50,226.8,IF((YEAR(F1)-C5)&gt;=20,193.2,IF(C5=0," "))))/24)</f>
        <v>0</v>
      </c>
      <c r="G10" s="724"/>
      <c r="H10" s="724"/>
      <c r="I10" s="724"/>
      <c r="L10" s="58"/>
      <c r="S10" s="62"/>
    </row>
    <row r="11" spans="1:25" ht="17.25" customHeight="1">
      <c r="A11" s="41"/>
      <c r="B11" s="61" t="s">
        <v>65</v>
      </c>
      <c r="C11" s="725">
        <f>Stammdaten!I60</f>
        <v>1.75</v>
      </c>
      <c r="D11" s="725"/>
      <c r="E11" s="725"/>
      <c r="F11" s="722"/>
      <c r="G11" s="722"/>
      <c r="H11" s="722"/>
      <c r="I11" s="722"/>
      <c r="L11" s="63" t="str">
        <f>MID(I2,1,4)</f>
        <v>2023</v>
      </c>
      <c r="N11" s="64" t="s">
        <v>66</v>
      </c>
      <c r="O11" s="64" t="s">
        <v>66</v>
      </c>
      <c r="P11" s="63">
        <f>VALUE(L11+K2)</f>
        <v>2024</v>
      </c>
    </row>
    <row r="12" spans="1:25" ht="17.25" customHeight="1">
      <c r="A12" s="41"/>
      <c r="B12" s="61" t="s">
        <v>67</v>
      </c>
      <c r="C12" s="725">
        <f>SUM(Jahresarbeitszeit!E42*C7)*-1/24</f>
        <v>0</v>
      </c>
      <c r="D12" s="725"/>
      <c r="E12" s="725"/>
      <c r="F12" s="721"/>
      <c r="G12" s="721"/>
      <c r="H12" s="721"/>
      <c r="I12" s="721"/>
      <c r="L12" s="65" t="str">
        <f>O11&amp;N11&amp;L11</f>
        <v>01.01.2023</v>
      </c>
      <c r="N12" s="62"/>
    </row>
    <row r="13" spans="1:25" ht="12.75" hidden="1" customHeight="1">
      <c r="A13" s="41"/>
      <c r="B13" s="61" t="s">
        <v>68</v>
      </c>
      <c r="C13" s="725">
        <f>SUM(Jahresarbeitszeit!E50)/24</f>
        <v>0</v>
      </c>
      <c r="D13" s="725"/>
      <c r="E13" s="725"/>
      <c r="F13" s="652"/>
      <c r="G13" s="653"/>
      <c r="H13" s="653"/>
      <c r="I13" s="653"/>
      <c r="L13" s="65"/>
      <c r="N13" s="62"/>
    </row>
    <row r="14" spans="1:25" ht="17.25" customHeight="1">
      <c r="A14" s="41"/>
      <c r="B14" s="66" t="s">
        <v>69</v>
      </c>
      <c r="C14" s="726">
        <f>SUM(Stammdaten!B34)</f>
        <v>0</v>
      </c>
      <c r="D14" s="726"/>
      <c r="E14" s="726"/>
      <c r="F14" s="722"/>
      <c r="G14" s="722"/>
      <c r="H14" s="722"/>
      <c r="I14" s="722"/>
      <c r="L14" s="67">
        <f>DATEVALUE(L12)</f>
        <v>44927</v>
      </c>
    </row>
    <row r="15" spans="1:25" ht="12.75" hidden="1" customHeight="1">
      <c r="A15" s="41"/>
      <c r="B15" s="66"/>
      <c r="C15" s="723">
        <f>C14/24</f>
        <v>0</v>
      </c>
      <c r="D15" s="723"/>
      <c r="E15" s="723"/>
      <c r="F15" s="654"/>
      <c r="G15" s="655"/>
      <c r="H15" s="656"/>
      <c r="I15" s="655"/>
      <c r="L15" s="68"/>
    </row>
    <row r="16" spans="1:25" ht="17.25" customHeight="1">
      <c r="A16" s="41"/>
      <c r="B16" s="66" t="s">
        <v>70</v>
      </c>
      <c r="C16" s="723">
        <f>SUM(F16)</f>
        <v>78.583333333333343</v>
      </c>
      <c r="D16" s="723"/>
      <c r="E16" s="723"/>
      <c r="F16" s="727">
        <f>SUM((C9)-C10-C11-C12+C13)-(C14/24)-F14</f>
        <v>78.583333333333343</v>
      </c>
      <c r="G16" s="727"/>
      <c r="H16" s="727"/>
      <c r="I16" s="727"/>
      <c r="L16" s="67"/>
      <c r="N16" s="64"/>
    </row>
    <row r="17" spans="1:18" ht="17.25" customHeight="1">
      <c r="A17" s="41"/>
      <c r="B17" s="69" t="s">
        <v>71</v>
      </c>
      <c r="C17" s="723">
        <f>SUM(F16)/12</f>
        <v>6.5486111111111116</v>
      </c>
      <c r="D17" s="723"/>
      <c r="E17" s="723"/>
      <c r="F17" s="728"/>
      <c r="G17" s="728"/>
      <c r="H17" s="728"/>
      <c r="I17" s="728"/>
      <c r="L17" s="68" t="str">
        <f>O11&amp;N11&amp;P11</f>
        <v>01.01.2024</v>
      </c>
    </row>
    <row r="18" spans="1:18">
      <c r="F18" s="729"/>
      <c r="G18" s="729"/>
      <c r="H18" s="729"/>
      <c r="I18" s="729"/>
      <c r="L18" s="67">
        <f>DATEVALUE(L17)</f>
        <v>45292</v>
      </c>
    </row>
    <row r="19" spans="1:18" ht="6.75" customHeight="1">
      <c r="A19" s="41"/>
      <c r="B19" s="70"/>
      <c r="C19" s="71"/>
      <c r="D19" s="71"/>
      <c r="E19" s="72"/>
      <c r="F19" s="730"/>
      <c r="G19" s="730"/>
      <c r="H19" s="730"/>
      <c r="I19" s="730"/>
      <c r="L19" s="58"/>
    </row>
    <row r="20" spans="1:18" ht="39" customHeight="1">
      <c r="A20" s="41"/>
      <c r="B20" s="731" t="s">
        <v>72</v>
      </c>
      <c r="C20" s="731"/>
      <c r="D20" s="651" t="str">
        <f>IF(I22=60,"Wochen-Stunden","Wochen-Lektionen")</f>
        <v>Wochen-Stunden</v>
      </c>
      <c r="E20" s="73" t="s">
        <v>73</v>
      </c>
      <c r="F20" s="732" t="s">
        <v>74</v>
      </c>
      <c r="G20" s="732" t="s">
        <v>75</v>
      </c>
      <c r="H20" s="733" t="s">
        <v>76</v>
      </c>
      <c r="I20" s="733" t="s">
        <v>77</v>
      </c>
      <c r="K20" s="38" t="s">
        <v>78</v>
      </c>
      <c r="L20" s="38" t="s">
        <v>79</v>
      </c>
      <c r="M20" s="38" t="s">
        <v>80</v>
      </c>
      <c r="N20" s="38" t="s">
        <v>81</v>
      </c>
      <c r="O20" s="38" t="s">
        <v>82</v>
      </c>
      <c r="P20" s="38" t="s">
        <v>83</v>
      </c>
      <c r="Q20" s="40" t="s">
        <v>84</v>
      </c>
      <c r="R20" s="38" t="s">
        <v>85</v>
      </c>
    </row>
    <row r="21" spans="1:18" ht="12.75" customHeight="1">
      <c r="A21" s="41"/>
      <c r="D21" s="649"/>
      <c r="F21" s="732"/>
      <c r="G21" s="732"/>
      <c r="H21" s="733"/>
      <c r="I21" s="733"/>
      <c r="K21" s="38"/>
      <c r="Q21" s="40"/>
    </row>
    <row r="22" spans="1:18" ht="30" customHeight="1">
      <c r="A22" s="41"/>
      <c r="B22" s="734" t="s">
        <v>86</v>
      </c>
      <c r="C22" s="734"/>
      <c r="D22" s="650">
        <f>(E22*24)/Q22/G22</f>
        <v>49.631578947368425</v>
      </c>
      <c r="E22" s="75">
        <f>SUM(C16-E59)</f>
        <v>78.583333333333343</v>
      </c>
      <c r="F22" s="657">
        <v>1</v>
      </c>
      <c r="G22" s="658">
        <v>38</v>
      </c>
      <c r="H22" s="659">
        <v>8.4</v>
      </c>
      <c r="I22" s="659">
        <v>60</v>
      </c>
      <c r="K22" s="76">
        <f>SUM(H22)</f>
        <v>8.4</v>
      </c>
      <c r="L22" s="38">
        <f>SUM(K22)*60</f>
        <v>504</v>
      </c>
      <c r="M22" s="76">
        <f>SUM(I22)</f>
        <v>60</v>
      </c>
      <c r="N22" s="38">
        <f>SUM(L22/M22)</f>
        <v>8.4</v>
      </c>
      <c r="O22" s="77">
        <f>SUM(F22)</f>
        <v>1</v>
      </c>
      <c r="P22" s="38">
        <f>SUM(N22/O22)</f>
        <v>8.4</v>
      </c>
      <c r="Q22" s="40">
        <f>SUM(K22/P22)</f>
        <v>1</v>
      </c>
      <c r="R22" s="78">
        <f>SUM(G22)</f>
        <v>38</v>
      </c>
    </row>
    <row r="23" spans="1:18" ht="12.75" customHeight="1">
      <c r="A23" s="41"/>
      <c r="F23" s="735"/>
      <c r="G23" s="735"/>
      <c r="H23" s="735"/>
      <c r="I23" s="735"/>
      <c r="L23" s="58"/>
    </row>
    <row r="24" spans="1:18" ht="35.25" customHeight="1">
      <c r="A24" s="41"/>
      <c r="B24" s="736" t="s">
        <v>87</v>
      </c>
      <c r="C24" s="736"/>
      <c r="D24" s="736"/>
      <c r="E24" s="73" t="s">
        <v>88</v>
      </c>
      <c r="F24" s="737"/>
      <c r="G24" s="737"/>
      <c r="H24" s="737"/>
      <c r="I24" s="737"/>
    </row>
    <row r="25" spans="1:18" ht="12.75" customHeight="1">
      <c r="A25" s="41"/>
      <c r="F25" s="738" t="s">
        <v>89</v>
      </c>
      <c r="G25" s="738"/>
      <c r="H25" s="738"/>
      <c r="I25" s="738"/>
    </row>
    <row r="26" spans="1:18" ht="17.25" customHeight="1">
      <c r="A26" s="41"/>
      <c r="B26" s="734" t="s">
        <v>90</v>
      </c>
      <c r="C26" s="734"/>
      <c r="D26" s="79" t="s">
        <v>91</v>
      </c>
      <c r="E26" s="80">
        <f>SUM(E27:E31)</f>
        <v>0</v>
      </c>
      <c r="F26" s="738"/>
      <c r="G26" s="738"/>
      <c r="H26" s="738"/>
      <c r="I26" s="738"/>
    </row>
    <row r="27" spans="1:18" ht="12.75" customHeight="1">
      <c r="A27" s="41"/>
      <c r="B27" s="81" t="s">
        <v>92</v>
      </c>
      <c r="C27" s="82"/>
      <c r="D27" s="83"/>
      <c r="E27" s="84"/>
      <c r="F27" s="738"/>
      <c r="G27" s="738"/>
      <c r="H27" s="738"/>
      <c r="I27" s="738"/>
    </row>
    <row r="28" spans="1:18" ht="12.75" customHeight="1">
      <c r="A28" s="41"/>
      <c r="B28" s="81" t="s">
        <v>93</v>
      </c>
      <c r="C28" s="82"/>
      <c r="D28" s="83"/>
      <c r="E28" s="84"/>
      <c r="F28" s="739" t="s">
        <v>94</v>
      </c>
      <c r="G28" s="739"/>
      <c r="H28" s="739"/>
      <c r="I28" s="739"/>
    </row>
    <row r="29" spans="1:18" ht="12.75" customHeight="1">
      <c r="A29" s="41"/>
      <c r="B29" s="81" t="s">
        <v>95</v>
      </c>
      <c r="C29" s="82"/>
      <c r="D29" s="83"/>
      <c r="E29" s="84"/>
      <c r="F29" s="739"/>
      <c r="G29" s="739"/>
      <c r="H29" s="739"/>
      <c r="I29" s="739"/>
    </row>
    <row r="30" spans="1:18" ht="12.75" customHeight="1">
      <c r="A30" s="41"/>
      <c r="B30" s="81" t="s">
        <v>96</v>
      </c>
      <c r="C30" s="82"/>
      <c r="D30" s="83"/>
      <c r="E30" s="84"/>
      <c r="F30" s="739"/>
      <c r="G30" s="739"/>
      <c r="H30" s="739"/>
      <c r="I30" s="739"/>
    </row>
    <row r="31" spans="1:18" ht="12.75" customHeight="1">
      <c r="A31" s="41"/>
      <c r="B31" s="81" t="s">
        <v>97</v>
      </c>
      <c r="C31" s="82"/>
      <c r="D31" s="83"/>
      <c r="E31" s="84"/>
      <c r="F31" s="739"/>
      <c r="G31" s="739"/>
      <c r="H31" s="739"/>
      <c r="I31" s="739"/>
    </row>
    <row r="32" spans="1:18" ht="17.25" customHeight="1">
      <c r="A32" s="41"/>
      <c r="B32" s="734" t="s">
        <v>98</v>
      </c>
      <c r="C32" s="734"/>
      <c r="D32" s="79" t="s">
        <v>91</v>
      </c>
      <c r="E32" s="80">
        <f>SUM(E33:E34)</f>
        <v>0</v>
      </c>
      <c r="F32" s="739"/>
      <c r="G32" s="739"/>
      <c r="H32" s="739"/>
      <c r="I32" s="739"/>
    </row>
    <row r="33" spans="1:9" ht="12.75" customHeight="1">
      <c r="A33" s="41"/>
      <c r="B33" s="81" t="s">
        <v>99</v>
      </c>
      <c r="C33" s="82"/>
      <c r="D33" s="83"/>
      <c r="E33" s="84"/>
      <c r="F33" s="739"/>
      <c r="G33" s="739"/>
      <c r="H33" s="739"/>
      <c r="I33" s="739"/>
    </row>
    <row r="34" spans="1:9" ht="12.75" customHeight="1">
      <c r="A34" s="41"/>
      <c r="B34" s="81" t="s">
        <v>100</v>
      </c>
      <c r="C34" s="82"/>
      <c r="D34" s="83"/>
      <c r="E34" s="84"/>
      <c r="F34" s="739"/>
      <c r="G34" s="739"/>
      <c r="H34" s="739"/>
      <c r="I34" s="739"/>
    </row>
    <row r="35" spans="1:9" ht="17.25" customHeight="1">
      <c r="A35" s="41"/>
      <c r="B35" s="740" t="s">
        <v>101</v>
      </c>
      <c r="C35" s="740"/>
      <c r="D35" s="79" t="s">
        <v>91</v>
      </c>
      <c r="E35" s="80">
        <f>SUM(E36:E40)</f>
        <v>0</v>
      </c>
      <c r="F35" s="739"/>
      <c r="G35" s="739"/>
      <c r="H35" s="739"/>
      <c r="I35" s="739"/>
    </row>
    <row r="36" spans="1:9" ht="12.75" customHeight="1">
      <c r="A36" s="41"/>
      <c r="B36" s="81" t="s">
        <v>102</v>
      </c>
      <c r="C36" s="82"/>
      <c r="D36" s="83"/>
      <c r="E36" s="84"/>
      <c r="F36" s="739"/>
      <c r="G36" s="739"/>
      <c r="H36" s="739"/>
      <c r="I36" s="739"/>
    </row>
    <row r="37" spans="1:9" ht="12.75" customHeight="1">
      <c r="A37" s="41"/>
      <c r="B37" s="81" t="s">
        <v>103</v>
      </c>
      <c r="C37" s="82"/>
      <c r="D37" s="83"/>
      <c r="E37" s="84"/>
      <c r="F37" s="739"/>
      <c r="G37" s="739"/>
      <c r="H37" s="739"/>
      <c r="I37" s="739"/>
    </row>
    <row r="38" spans="1:9" ht="12.75" customHeight="1">
      <c r="A38" s="41"/>
      <c r="B38" s="81" t="s">
        <v>104</v>
      </c>
      <c r="C38" s="82"/>
      <c r="D38" s="83"/>
      <c r="E38" s="84"/>
      <c r="F38" s="739"/>
      <c r="G38" s="739"/>
      <c r="H38" s="739"/>
      <c r="I38" s="739"/>
    </row>
    <row r="39" spans="1:9" ht="12.75" customHeight="1">
      <c r="A39" s="41"/>
      <c r="B39" s="81" t="s">
        <v>105</v>
      </c>
      <c r="C39" s="82"/>
      <c r="D39" s="83"/>
      <c r="E39" s="84"/>
      <c r="F39" s="739"/>
      <c r="G39" s="739"/>
      <c r="H39" s="739"/>
      <c r="I39" s="739"/>
    </row>
    <row r="40" spans="1:9" ht="12.75" customHeight="1">
      <c r="A40" s="41"/>
      <c r="B40" s="81" t="s">
        <v>106</v>
      </c>
      <c r="C40" s="82"/>
      <c r="D40" s="83"/>
      <c r="E40" s="84"/>
      <c r="F40" s="739"/>
      <c r="G40" s="739"/>
      <c r="H40" s="739"/>
      <c r="I40" s="739"/>
    </row>
    <row r="41" spans="1:9" ht="17.25" customHeight="1">
      <c r="A41" s="41"/>
      <c r="B41" s="740" t="s">
        <v>107</v>
      </c>
      <c r="C41" s="740"/>
      <c r="D41" s="79" t="s">
        <v>91</v>
      </c>
      <c r="E41" s="80">
        <f>SUM(E42:E45)</f>
        <v>0</v>
      </c>
      <c r="F41" s="739"/>
      <c r="G41" s="739"/>
      <c r="H41" s="739"/>
      <c r="I41" s="739"/>
    </row>
    <row r="42" spans="1:9" ht="12.75" customHeight="1">
      <c r="A42" s="41"/>
      <c r="B42" s="81" t="s">
        <v>108</v>
      </c>
      <c r="C42" s="82"/>
      <c r="D42" s="83"/>
      <c r="E42" s="84"/>
      <c r="F42" s="739"/>
      <c r="G42" s="739"/>
      <c r="H42" s="739"/>
      <c r="I42" s="739"/>
    </row>
    <row r="43" spans="1:9" ht="12.75" customHeight="1">
      <c r="A43" s="41"/>
      <c r="B43" s="81" t="s">
        <v>109</v>
      </c>
      <c r="C43" s="82"/>
      <c r="D43" s="83"/>
      <c r="E43" s="84"/>
      <c r="F43" s="739"/>
      <c r="G43" s="739"/>
      <c r="H43" s="739"/>
      <c r="I43" s="739"/>
    </row>
    <row r="44" spans="1:9" ht="12.75" customHeight="1">
      <c r="A44" s="41"/>
      <c r="B44" s="81" t="s">
        <v>110</v>
      </c>
      <c r="C44" s="82"/>
      <c r="D44" s="83"/>
      <c r="E44" s="84"/>
      <c r="F44" s="739"/>
      <c r="G44" s="739"/>
      <c r="H44" s="739"/>
      <c r="I44" s="739"/>
    </row>
    <row r="45" spans="1:9" ht="12.75" customHeight="1">
      <c r="A45" s="41"/>
      <c r="B45" s="81" t="s">
        <v>111</v>
      </c>
      <c r="C45" s="82"/>
      <c r="D45" s="83"/>
      <c r="E45" s="84"/>
      <c r="F45" s="739"/>
      <c r="G45" s="739"/>
      <c r="H45" s="739"/>
      <c r="I45" s="739"/>
    </row>
    <row r="46" spans="1:9" ht="17.25" customHeight="1">
      <c r="A46" s="41"/>
      <c r="B46" s="734" t="s">
        <v>112</v>
      </c>
      <c r="C46" s="734"/>
      <c r="D46" s="79" t="s">
        <v>91</v>
      </c>
      <c r="E46" s="80">
        <f>SUM(E47:E47)</f>
        <v>0</v>
      </c>
      <c r="F46" s="739"/>
      <c r="G46" s="739"/>
      <c r="H46" s="739"/>
      <c r="I46" s="739"/>
    </row>
    <row r="47" spans="1:9" ht="12.75" customHeight="1">
      <c r="A47" s="41"/>
      <c r="B47" s="81" t="s">
        <v>113</v>
      </c>
      <c r="C47" s="82"/>
      <c r="D47" s="83"/>
      <c r="E47" s="84"/>
      <c r="F47" s="739"/>
      <c r="G47" s="739"/>
      <c r="H47" s="739"/>
      <c r="I47" s="739"/>
    </row>
    <row r="48" spans="1:9" ht="17.25" customHeight="1">
      <c r="A48" s="41"/>
      <c r="B48" s="734" t="s">
        <v>114</v>
      </c>
      <c r="C48" s="734"/>
      <c r="D48" s="79" t="s">
        <v>91</v>
      </c>
      <c r="E48" s="80">
        <f>SUM(E49:E50)</f>
        <v>0</v>
      </c>
      <c r="F48" s="739"/>
      <c r="G48" s="739"/>
      <c r="H48" s="739"/>
      <c r="I48" s="739"/>
    </row>
    <row r="49" spans="1:9" ht="12.75" customHeight="1">
      <c r="A49" s="41"/>
      <c r="B49" s="81" t="s">
        <v>115</v>
      </c>
      <c r="C49" s="82"/>
      <c r="D49" s="83"/>
      <c r="E49" s="84"/>
      <c r="F49" s="739"/>
      <c r="G49" s="739"/>
      <c r="H49" s="739"/>
      <c r="I49" s="739"/>
    </row>
    <row r="50" spans="1:9" ht="12.75" customHeight="1">
      <c r="A50" s="741"/>
      <c r="B50" s="81" t="s">
        <v>116</v>
      </c>
      <c r="C50" s="82"/>
      <c r="D50" s="83"/>
      <c r="E50" s="84"/>
      <c r="F50" s="739"/>
      <c r="G50" s="739"/>
      <c r="H50" s="739"/>
      <c r="I50" s="739"/>
    </row>
    <row r="51" spans="1:9" ht="17.25" customHeight="1">
      <c r="A51" s="741"/>
      <c r="B51" s="734" t="s">
        <v>117</v>
      </c>
      <c r="C51" s="734"/>
      <c r="D51" s="79" t="s">
        <v>91</v>
      </c>
      <c r="E51" s="80">
        <f>SUM(E52:E52)</f>
        <v>0</v>
      </c>
      <c r="F51" s="739"/>
      <c r="G51" s="739"/>
      <c r="H51" s="739"/>
      <c r="I51" s="739"/>
    </row>
    <row r="52" spans="1:9" ht="12.75" customHeight="1">
      <c r="A52" s="741"/>
      <c r="B52" s="81" t="s">
        <v>118</v>
      </c>
      <c r="C52" s="85"/>
      <c r="D52" s="86"/>
      <c r="E52" s="84"/>
      <c r="F52" s="739"/>
      <c r="G52" s="739"/>
      <c r="H52" s="739"/>
      <c r="I52" s="739"/>
    </row>
    <row r="53" spans="1:9" ht="17.25" customHeight="1">
      <c r="A53" s="741"/>
      <c r="B53" s="734" t="s">
        <v>119</v>
      </c>
      <c r="C53" s="734"/>
      <c r="D53" s="79" t="s">
        <v>91</v>
      </c>
      <c r="E53" s="80">
        <f>SUM(E54:E58)</f>
        <v>0</v>
      </c>
      <c r="F53" s="739"/>
      <c r="G53" s="739"/>
      <c r="H53" s="739"/>
      <c r="I53" s="739"/>
    </row>
    <row r="54" spans="1:9" ht="12.75" customHeight="1">
      <c r="A54" s="741"/>
      <c r="B54" s="81" t="s">
        <v>120</v>
      </c>
      <c r="C54" s="82"/>
      <c r="D54" s="83"/>
      <c r="E54" s="84"/>
      <c r="F54" s="739"/>
      <c r="G54" s="739"/>
      <c r="H54" s="739"/>
      <c r="I54" s="739"/>
    </row>
    <row r="55" spans="1:9" ht="12.75" customHeight="1">
      <c r="A55" s="741"/>
      <c r="B55" s="81" t="s">
        <v>121</v>
      </c>
      <c r="C55" s="82"/>
      <c r="D55" s="83"/>
      <c r="E55" s="84"/>
      <c r="F55" s="739"/>
      <c r="G55" s="739"/>
      <c r="H55" s="739"/>
      <c r="I55" s="739"/>
    </row>
    <row r="56" spans="1:9" ht="12.75" customHeight="1">
      <c r="A56" s="741"/>
      <c r="B56" s="81" t="s">
        <v>122</v>
      </c>
      <c r="C56" s="82"/>
      <c r="D56" s="83"/>
      <c r="E56" s="84"/>
      <c r="F56" s="739"/>
      <c r="G56" s="739"/>
      <c r="H56" s="739"/>
      <c r="I56" s="739"/>
    </row>
    <row r="57" spans="1:9" ht="12.75" customHeight="1">
      <c r="A57" s="741"/>
      <c r="B57" s="81" t="s">
        <v>123</v>
      </c>
      <c r="C57" s="82"/>
      <c r="D57" s="83"/>
      <c r="E57" s="84"/>
      <c r="F57" s="739"/>
      <c r="G57" s="739"/>
      <c r="H57" s="739"/>
      <c r="I57" s="739"/>
    </row>
    <row r="58" spans="1:9" ht="12.75" customHeight="1">
      <c r="A58" s="741"/>
      <c r="B58" s="81" t="s">
        <v>124</v>
      </c>
      <c r="C58" s="82"/>
      <c r="D58" s="83"/>
      <c r="E58" s="84"/>
      <c r="F58" s="739"/>
      <c r="G58" s="739"/>
      <c r="H58" s="739"/>
      <c r="I58" s="739"/>
    </row>
    <row r="59" spans="1:9" ht="17.25" customHeight="1">
      <c r="A59" s="741"/>
      <c r="B59" s="742" t="s">
        <v>125</v>
      </c>
      <c r="C59" s="742"/>
      <c r="D59" s="742"/>
      <c r="E59" s="87">
        <f>E26+E32+E35+E41+E46+E48+E51+E53</f>
        <v>0</v>
      </c>
      <c r="F59" s="739"/>
      <c r="G59" s="739"/>
      <c r="H59" s="739"/>
      <c r="I59" s="739"/>
    </row>
    <row r="60" spans="1:9" ht="13.5" customHeight="1">
      <c r="A60" s="741"/>
      <c r="B60" s="88"/>
      <c r="C60" s="89"/>
      <c r="D60" s="89"/>
      <c r="E60" s="90"/>
      <c r="F60" s="739"/>
      <c r="G60" s="739"/>
      <c r="H60" s="739"/>
      <c r="I60" s="739"/>
    </row>
    <row r="61" spans="1:9" ht="17.25" customHeight="1">
      <c r="A61" s="741"/>
      <c r="B61" s="743" t="s">
        <v>126</v>
      </c>
      <c r="C61" s="743"/>
      <c r="D61" s="91" t="s">
        <v>91</v>
      </c>
      <c r="E61" s="92">
        <f>SUM(E62:E64)</f>
        <v>0</v>
      </c>
      <c r="F61" s="745"/>
      <c r="G61" s="745"/>
      <c r="H61" s="745"/>
      <c r="I61" s="745"/>
    </row>
    <row r="62" spans="1:9" ht="13.5" customHeight="1">
      <c r="A62" s="741"/>
      <c r="B62" s="746" t="s">
        <v>127</v>
      </c>
      <c r="C62" s="746"/>
      <c r="D62" s="746"/>
      <c r="E62" s="84"/>
      <c r="F62" s="747" t="s">
        <v>128</v>
      </c>
      <c r="G62" s="747"/>
      <c r="H62" s="747"/>
      <c r="I62" s="747"/>
    </row>
    <row r="63" spans="1:9" ht="13.5" customHeight="1">
      <c r="A63" s="741"/>
      <c r="B63" s="746" t="s">
        <v>127</v>
      </c>
      <c r="C63" s="746"/>
      <c r="D63" s="746"/>
      <c r="E63" s="84"/>
      <c r="F63" s="747"/>
      <c r="G63" s="747"/>
      <c r="H63" s="747"/>
      <c r="I63" s="747"/>
    </row>
    <row r="64" spans="1:9" ht="13.5" customHeight="1">
      <c r="A64" s="741"/>
      <c r="B64" s="746" t="s">
        <v>127</v>
      </c>
      <c r="C64" s="746"/>
      <c r="D64" s="746"/>
      <c r="E64" s="84"/>
      <c r="F64" s="747"/>
      <c r="G64" s="747"/>
      <c r="H64" s="747"/>
      <c r="I64" s="747"/>
    </row>
    <row r="65" spans="1:17" ht="13.5" customHeight="1">
      <c r="A65" s="741"/>
      <c r="B65" s="88"/>
      <c r="C65" s="89"/>
      <c r="D65" s="89"/>
      <c r="E65" s="90"/>
      <c r="F65" s="747"/>
      <c r="G65" s="747"/>
      <c r="H65" s="747"/>
      <c r="I65" s="747"/>
    </row>
    <row r="66" spans="1:17" ht="12.75" hidden="1" customHeight="1">
      <c r="A66" s="741"/>
      <c r="B66" s="743" t="s">
        <v>129</v>
      </c>
      <c r="C66" s="743"/>
      <c r="D66" s="91" t="s">
        <v>91</v>
      </c>
      <c r="E66" s="92">
        <f>SUM(E67+E74+E81)</f>
        <v>0</v>
      </c>
      <c r="F66" s="744" t="s">
        <v>130</v>
      </c>
    </row>
    <row r="67" spans="1:17" ht="12.75" hidden="1" customHeight="1">
      <c r="A67" s="741"/>
      <c r="B67" s="93" t="s">
        <v>131</v>
      </c>
      <c r="C67" s="82"/>
      <c r="D67" s="83"/>
      <c r="E67" s="94">
        <f>SUM(E68:E73)</f>
        <v>0</v>
      </c>
      <c r="F67" s="744"/>
    </row>
    <row r="68" spans="1:17" ht="12.75" hidden="1" customHeight="1">
      <c r="A68" s="741"/>
      <c r="B68" s="95" t="s">
        <v>132</v>
      </c>
      <c r="C68" s="82"/>
      <c r="D68" s="83"/>
      <c r="E68" s="84"/>
      <c r="F68" s="744"/>
    </row>
    <row r="69" spans="1:17" ht="12.75" hidden="1" customHeight="1">
      <c r="A69" s="741"/>
      <c r="B69" s="95" t="s">
        <v>133</v>
      </c>
      <c r="C69" s="82"/>
      <c r="D69" s="83"/>
      <c r="E69" s="84"/>
      <c r="F69" s="744"/>
      <c r="H69" s="96"/>
      <c r="I69" s="96"/>
      <c r="Q69" s="96"/>
    </row>
    <row r="70" spans="1:17" ht="12.75" hidden="1" customHeight="1">
      <c r="A70" s="741"/>
      <c r="B70" s="95" t="s">
        <v>134</v>
      </c>
      <c r="C70" s="82"/>
      <c r="D70" s="83"/>
      <c r="E70" s="84"/>
      <c r="F70" s="744"/>
    </row>
    <row r="71" spans="1:17" ht="12.75" hidden="1" customHeight="1">
      <c r="A71" s="741"/>
      <c r="B71" s="95" t="s">
        <v>135</v>
      </c>
      <c r="C71" s="82"/>
      <c r="D71" s="83"/>
      <c r="E71" s="84"/>
      <c r="F71" s="744"/>
    </row>
    <row r="72" spans="1:17" ht="12.75" hidden="1" customHeight="1">
      <c r="A72" s="741"/>
      <c r="B72" s="95" t="s">
        <v>136</v>
      </c>
      <c r="C72" s="82"/>
      <c r="D72" s="83"/>
      <c r="E72" s="84"/>
      <c r="F72" s="744"/>
    </row>
    <row r="73" spans="1:17" ht="12.75" hidden="1" customHeight="1">
      <c r="A73" s="41"/>
      <c r="B73" s="95" t="s">
        <v>137</v>
      </c>
      <c r="C73" s="82"/>
      <c r="D73" s="83"/>
      <c r="E73" s="84"/>
      <c r="F73" s="744"/>
    </row>
    <row r="74" spans="1:17" ht="12.75" hidden="1" customHeight="1">
      <c r="A74" s="41"/>
      <c r="B74" s="93" t="s">
        <v>138</v>
      </c>
      <c r="C74" s="82"/>
      <c r="D74" s="83"/>
      <c r="E74" s="94">
        <f>SUM(E75:E80)</f>
        <v>0</v>
      </c>
      <c r="F74" s="744"/>
    </row>
    <row r="75" spans="1:17" ht="12.75" hidden="1" customHeight="1">
      <c r="A75" s="41"/>
      <c r="B75" s="95" t="s">
        <v>139</v>
      </c>
      <c r="C75" s="82"/>
      <c r="D75" s="83"/>
      <c r="E75" s="84"/>
      <c r="F75" s="744"/>
    </row>
    <row r="76" spans="1:17" ht="12.75" hidden="1" customHeight="1">
      <c r="A76" s="41"/>
      <c r="B76" s="95" t="s">
        <v>140</v>
      </c>
      <c r="C76" s="82"/>
      <c r="D76" s="83"/>
      <c r="E76" s="84"/>
      <c r="F76" s="744"/>
    </row>
    <row r="77" spans="1:17" ht="12.75" hidden="1" customHeight="1">
      <c r="A77" s="41"/>
      <c r="B77" s="95" t="s">
        <v>141</v>
      </c>
      <c r="C77" s="82"/>
      <c r="D77" s="83"/>
      <c r="E77" s="84"/>
      <c r="F77" s="744"/>
    </row>
    <row r="78" spans="1:17" ht="12.75" hidden="1" customHeight="1">
      <c r="A78" s="41"/>
      <c r="B78" s="95" t="s">
        <v>142</v>
      </c>
      <c r="C78" s="82"/>
      <c r="D78" s="83"/>
      <c r="E78" s="84"/>
      <c r="F78" s="744"/>
    </row>
    <row r="79" spans="1:17" ht="12.75" hidden="1" customHeight="1">
      <c r="A79" s="41"/>
      <c r="B79" s="95" t="s">
        <v>143</v>
      </c>
      <c r="C79" s="82"/>
      <c r="D79" s="83"/>
      <c r="E79" s="84"/>
      <c r="F79" s="744"/>
    </row>
    <row r="80" spans="1:17" ht="12.75" hidden="1" customHeight="1">
      <c r="A80" s="41"/>
      <c r="B80" s="95" t="s">
        <v>144</v>
      </c>
      <c r="C80" s="82"/>
      <c r="D80" s="83"/>
      <c r="E80" s="84"/>
      <c r="F80" s="744"/>
    </row>
    <row r="81" spans="1:23" s="100" customFormat="1" ht="12.75" hidden="1" customHeight="1">
      <c r="A81" s="97"/>
      <c r="B81" s="93" t="s">
        <v>145</v>
      </c>
      <c r="C81" s="82"/>
      <c r="D81" s="83"/>
      <c r="E81" s="94">
        <f>SUM(E82:E85)</f>
        <v>0</v>
      </c>
      <c r="F81" s="744"/>
      <c r="G81" s="98"/>
      <c r="H81" s="99"/>
      <c r="I81" s="98"/>
      <c r="J81" s="99"/>
      <c r="K81" s="99"/>
      <c r="L81" s="98"/>
      <c r="M81" s="98"/>
      <c r="N81" s="98"/>
      <c r="O81" s="98"/>
      <c r="P81" s="98"/>
      <c r="Q81" s="98"/>
      <c r="R81" s="98"/>
      <c r="S81" s="98"/>
      <c r="T81" s="98"/>
      <c r="U81" s="98"/>
      <c r="V81" s="98"/>
      <c r="W81" s="98"/>
    </row>
    <row r="82" spans="1:23" s="100" customFormat="1" ht="12.75" hidden="1" customHeight="1">
      <c r="A82" s="97"/>
      <c r="B82" s="95" t="s">
        <v>146</v>
      </c>
      <c r="C82" s="82"/>
      <c r="D82" s="83"/>
      <c r="E82" s="84"/>
      <c r="F82" s="744"/>
      <c r="G82" s="98"/>
      <c r="H82" s="99"/>
      <c r="I82" s="98"/>
      <c r="J82" s="99"/>
      <c r="K82" s="99"/>
      <c r="L82" s="98"/>
      <c r="M82" s="98"/>
      <c r="N82" s="98"/>
      <c r="O82" s="98"/>
      <c r="P82" s="98"/>
      <c r="Q82" s="98"/>
      <c r="R82" s="98"/>
      <c r="S82" s="98"/>
      <c r="T82" s="98"/>
      <c r="U82" s="98"/>
      <c r="V82" s="98"/>
      <c r="W82" s="98"/>
    </row>
    <row r="83" spans="1:23" s="100" customFormat="1" ht="12.75" hidden="1" customHeight="1">
      <c r="A83" s="97"/>
      <c r="B83" s="95" t="s">
        <v>147</v>
      </c>
      <c r="C83" s="82"/>
      <c r="D83" s="83"/>
      <c r="E83" s="84"/>
      <c r="F83" s="744"/>
      <c r="G83" s="98"/>
      <c r="H83" s="99"/>
      <c r="I83" s="98"/>
      <c r="J83" s="99"/>
      <c r="K83" s="99"/>
      <c r="L83" s="98"/>
      <c r="M83" s="98"/>
      <c r="N83" s="98"/>
      <c r="O83" s="98"/>
      <c r="P83" s="98"/>
      <c r="Q83" s="98"/>
      <c r="R83" s="98"/>
      <c r="S83" s="98"/>
      <c r="T83" s="98"/>
      <c r="U83" s="98"/>
      <c r="V83" s="98"/>
      <c r="W83" s="98"/>
    </row>
    <row r="84" spans="1:23" s="100" customFormat="1" ht="12.75" hidden="1" customHeight="1">
      <c r="A84" s="97"/>
      <c r="B84" s="95" t="s">
        <v>148</v>
      </c>
      <c r="C84" s="82"/>
      <c r="D84" s="83"/>
      <c r="E84" s="84"/>
      <c r="F84" s="744"/>
      <c r="G84" s="98"/>
      <c r="H84" s="99"/>
      <c r="I84" s="98"/>
      <c r="J84" s="99"/>
      <c r="K84" s="99"/>
      <c r="L84" s="98"/>
      <c r="M84" s="98"/>
      <c r="N84" s="98"/>
      <c r="O84" s="98"/>
      <c r="P84" s="98"/>
      <c r="Q84" s="98"/>
      <c r="R84" s="98"/>
      <c r="S84" s="98"/>
      <c r="T84" s="98"/>
      <c r="U84" s="98"/>
      <c r="V84" s="98"/>
      <c r="W84" s="98"/>
    </row>
    <row r="85" spans="1:23" s="100" customFormat="1" ht="12.75" hidden="1" customHeight="1">
      <c r="A85" s="41"/>
      <c r="B85" s="95" t="s">
        <v>149</v>
      </c>
      <c r="C85" s="82"/>
      <c r="D85" s="83"/>
      <c r="E85" s="84"/>
      <c r="F85" s="744"/>
      <c r="G85" s="98"/>
      <c r="H85" s="99"/>
      <c r="I85" s="98"/>
      <c r="J85" s="99"/>
      <c r="K85" s="99"/>
      <c r="L85" s="98"/>
      <c r="M85" s="98"/>
      <c r="N85" s="98"/>
      <c r="O85" s="98"/>
      <c r="P85" s="98"/>
      <c r="Q85" s="98"/>
      <c r="R85" s="98"/>
      <c r="S85" s="98"/>
      <c r="T85" s="98"/>
      <c r="U85" s="98"/>
      <c r="V85" s="98"/>
      <c r="W85" s="98"/>
    </row>
    <row r="86" spans="1:23" s="100" customFormat="1">
      <c r="A86" s="74"/>
      <c r="B86" s="74"/>
      <c r="C86" s="74"/>
      <c r="D86" s="74"/>
      <c r="E86" s="74"/>
      <c r="F86" s="74"/>
      <c r="G86" s="98"/>
      <c r="H86" s="99"/>
      <c r="I86" s="98"/>
      <c r="J86" s="99"/>
      <c r="K86" s="99"/>
      <c r="L86" s="98"/>
      <c r="M86" s="98"/>
      <c r="N86" s="98"/>
      <c r="O86" s="98"/>
      <c r="P86" s="98"/>
      <c r="Q86" s="98"/>
      <c r="R86" s="98"/>
      <c r="S86" s="98"/>
      <c r="T86" s="98"/>
      <c r="U86" s="98"/>
      <c r="V86" s="98"/>
      <c r="W86" s="98"/>
    </row>
    <row r="87" spans="1:23" s="100" customFormat="1">
      <c r="A87" s="74"/>
      <c r="B87" s="74"/>
      <c r="C87" s="74"/>
      <c r="D87" s="74"/>
      <c r="E87" s="74"/>
      <c r="F87" s="74"/>
      <c r="G87" s="98"/>
      <c r="H87" s="99"/>
      <c r="I87" s="98"/>
      <c r="J87" s="99"/>
      <c r="K87" s="99"/>
      <c r="L87" s="98"/>
      <c r="M87" s="98"/>
      <c r="N87" s="98"/>
      <c r="O87" s="98"/>
      <c r="P87" s="98"/>
      <c r="Q87" s="98"/>
      <c r="R87" s="98"/>
      <c r="S87" s="98"/>
      <c r="T87" s="98"/>
      <c r="U87" s="98"/>
      <c r="V87" s="98"/>
      <c r="W87" s="98"/>
    </row>
    <row r="88" spans="1:23" s="100" customFormat="1">
      <c r="A88" s="74"/>
      <c r="B88" s="74"/>
      <c r="C88" s="74"/>
      <c r="D88" s="74"/>
      <c r="E88" s="729"/>
      <c r="F88" s="729"/>
      <c r="G88" s="729"/>
      <c r="H88" s="729"/>
      <c r="I88" s="729"/>
      <c r="J88" s="729"/>
      <c r="K88" s="729"/>
      <c r="L88" s="729"/>
      <c r="M88" s="729"/>
      <c r="N88" s="729"/>
      <c r="O88" s="729"/>
      <c r="P88" s="729"/>
      <c r="Q88" s="729"/>
      <c r="R88" s="729"/>
      <c r="S88" s="98"/>
      <c r="T88" s="98"/>
      <c r="U88" s="98"/>
      <c r="V88" s="98"/>
      <c r="W88" s="98"/>
    </row>
    <row r="89" spans="1:23" s="100" customFormat="1">
      <c r="A89" s="74"/>
      <c r="B89" s="74"/>
      <c r="C89" s="74"/>
      <c r="D89" s="74"/>
      <c r="E89" s="729"/>
      <c r="F89" s="729"/>
      <c r="G89" s="729"/>
      <c r="H89" s="729"/>
      <c r="I89" s="729"/>
      <c r="J89" s="729"/>
      <c r="K89" s="729"/>
      <c r="L89" s="729"/>
      <c r="M89" s="729"/>
      <c r="N89" s="729"/>
      <c r="O89" s="729"/>
      <c r="P89" s="729"/>
      <c r="Q89" s="729"/>
      <c r="R89" s="729"/>
      <c r="S89" s="98"/>
      <c r="T89" s="98"/>
      <c r="U89" s="98"/>
      <c r="V89" s="98"/>
      <c r="W89" s="98"/>
    </row>
    <row r="90" spans="1:23" s="100" customFormat="1">
      <c r="A90" s="74"/>
      <c r="B90" s="74"/>
      <c r="C90" s="74"/>
      <c r="D90" s="74"/>
      <c r="E90" s="729"/>
      <c r="F90" s="729"/>
      <c r="G90" s="729"/>
      <c r="H90" s="729"/>
      <c r="I90" s="729"/>
      <c r="J90" s="729"/>
      <c r="K90" s="729"/>
      <c r="L90" s="729"/>
      <c r="M90" s="729"/>
      <c r="N90" s="729"/>
      <c r="O90" s="729"/>
      <c r="P90" s="729"/>
      <c r="Q90" s="729"/>
      <c r="R90" s="729"/>
      <c r="S90" s="98"/>
      <c r="T90" s="98"/>
      <c r="U90" s="98"/>
      <c r="V90" s="98"/>
      <c r="W90" s="98"/>
    </row>
    <row r="91" spans="1:23" s="100" customFormat="1">
      <c r="A91" s="74"/>
      <c r="B91" s="74"/>
      <c r="C91" s="74"/>
      <c r="D91" s="74"/>
      <c r="E91" s="729"/>
      <c r="F91" s="729"/>
      <c r="G91" s="729"/>
      <c r="H91" s="729"/>
      <c r="I91" s="729"/>
      <c r="J91" s="729"/>
      <c r="K91" s="729"/>
      <c r="L91" s="729"/>
      <c r="M91" s="729"/>
      <c r="N91" s="729"/>
      <c r="O91" s="729"/>
      <c r="P91" s="729"/>
      <c r="Q91" s="729"/>
      <c r="R91" s="729"/>
      <c r="S91" s="98"/>
      <c r="T91" s="98"/>
      <c r="U91" s="98"/>
      <c r="V91" s="98"/>
      <c r="W91" s="98"/>
    </row>
    <row r="92" spans="1:23" s="100" customFormat="1">
      <c r="A92" s="74"/>
      <c r="B92" s="74"/>
      <c r="C92" s="74"/>
      <c r="D92" s="74"/>
      <c r="E92" s="729"/>
      <c r="F92" s="729"/>
      <c r="G92" s="729"/>
      <c r="H92" s="729"/>
      <c r="I92" s="729"/>
      <c r="J92" s="729"/>
      <c r="K92" s="729"/>
      <c r="L92" s="729"/>
      <c r="M92" s="729"/>
      <c r="N92" s="729"/>
      <c r="O92" s="729"/>
      <c r="P92" s="729"/>
      <c r="Q92" s="729"/>
      <c r="R92" s="729"/>
      <c r="S92" s="98"/>
      <c r="T92" s="98"/>
      <c r="U92" s="98"/>
      <c r="V92" s="98"/>
      <c r="W92" s="98"/>
    </row>
    <row r="93" spans="1:23" s="100" customFormat="1">
      <c r="A93" s="74"/>
      <c r="B93" s="74"/>
      <c r="C93" s="74"/>
      <c r="D93" s="74"/>
      <c r="E93" s="729"/>
      <c r="F93" s="729"/>
      <c r="G93" s="729"/>
      <c r="H93" s="729"/>
      <c r="I93" s="729"/>
      <c r="J93" s="729"/>
      <c r="K93" s="729"/>
      <c r="L93" s="729"/>
      <c r="M93" s="729"/>
      <c r="N93" s="729"/>
      <c r="O93" s="729"/>
      <c r="P93" s="729"/>
      <c r="Q93" s="729"/>
      <c r="R93" s="729"/>
      <c r="S93" s="98"/>
      <c r="T93" s="98"/>
      <c r="U93" s="98"/>
      <c r="V93" s="98"/>
      <c r="W93" s="98"/>
    </row>
    <row r="94" spans="1:23" s="100" customFormat="1">
      <c r="A94" s="74"/>
      <c r="B94" s="74"/>
      <c r="C94" s="74"/>
      <c r="D94" s="74"/>
      <c r="E94" s="729"/>
      <c r="F94" s="729"/>
      <c r="G94" s="729"/>
      <c r="H94" s="729"/>
      <c r="I94" s="729"/>
      <c r="J94" s="729"/>
      <c r="K94" s="729"/>
      <c r="L94" s="729"/>
      <c r="M94" s="729"/>
      <c r="N94" s="729"/>
      <c r="O94" s="729"/>
      <c r="P94" s="729"/>
      <c r="Q94" s="729"/>
      <c r="R94" s="729"/>
      <c r="S94" s="98"/>
      <c r="T94" s="98"/>
      <c r="U94" s="98"/>
      <c r="V94" s="98"/>
      <c r="W94" s="98"/>
    </row>
    <row r="95" spans="1:23" s="100" customFormat="1">
      <c r="A95" s="74"/>
      <c r="B95" s="74"/>
      <c r="C95" s="74"/>
      <c r="D95" s="74"/>
      <c r="E95" s="729"/>
      <c r="F95" s="729"/>
      <c r="G95" s="729"/>
      <c r="H95" s="729"/>
      <c r="I95" s="729"/>
      <c r="J95" s="729"/>
      <c r="K95" s="729"/>
      <c r="L95" s="729"/>
      <c r="M95" s="729"/>
      <c r="N95" s="729"/>
      <c r="O95" s="729"/>
      <c r="P95" s="729"/>
      <c r="Q95" s="729"/>
      <c r="R95" s="729"/>
      <c r="S95" s="98"/>
      <c r="T95" s="98"/>
      <c r="U95" s="98"/>
      <c r="V95" s="98"/>
      <c r="W95" s="98"/>
    </row>
    <row r="96" spans="1:23" s="100" customFormat="1">
      <c r="A96" s="74"/>
      <c r="B96" s="74"/>
      <c r="C96" s="74"/>
      <c r="D96" s="74"/>
      <c r="E96" s="729"/>
      <c r="F96" s="729"/>
      <c r="G96" s="729"/>
      <c r="H96" s="729"/>
      <c r="I96" s="729"/>
      <c r="J96" s="729"/>
      <c r="K96" s="729"/>
      <c r="L96" s="729"/>
      <c r="M96" s="729"/>
      <c r="N96" s="729"/>
      <c r="O96" s="729"/>
      <c r="P96" s="729"/>
      <c r="Q96" s="729"/>
      <c r="R96" s="729"/>
      <c r="S96" s="98"/>
      <c r="T96" s="98"/>
      <c r="U96" s="98"/>
      <c r="V96" s="98"/>
      <c r="W96" s="98"/>
    </row>
    <row r="97" spans="1:23" s="100" customFormat="1">
      <c r="A97" s="74"/>
      <c r="B97" s="74"/>
      <c r="C97" s="74"/>
      <c r="D97" s="74"/>
      <c r="E97" s="729"/>
      <c r="F97" s="729"/>
      <c r="G97" s="729"/>
      <c r="H97" s="729"/>
      <c r="I97" s="729"/>
      <c r="J97" s="729"/>
      <c r="K97" s="729"/>
      <c r="L97" s="729"/>
      <c r="M97" s="729"/>
      <c r="N97" s="729"/>
      <c r="O97" s="729"/>
      <c r="P97" s="729"/>
      <c r="Q97" s="729"/>
      <c r="R97" s="729"/>
      <c r="S97" s="98"/>
      <c r="T97" s="98"/>
      <c r="U97" s="98"/>
      <c r="V97" s="98"/>
      <c r="W97" s="98"/>
    </row>
    <row r="98" spans="1:23" s="100" customFormat="1">
      <c r="A98" s="74"/>
      <c r="B98" s="74"/>
      <c r="C98" s="74"/>
      <c r="D98" s="74"/>
      <c r="E98" s="729"/>
      <c r="F98" s="729"/>
      <c r="G98" s="729"/>
      <c r="H98" s="729"/>
      <c r="I98" s="729"/>
      <c r="J98" s="729"/>
      <c r="K98" s="729"/>
      <c r="L98" s="729"/>
      <c r="M98" s="729"/>
      <c r="N98" s="729"/>
      <c r="O98" s="729"/>
      <c r="P98" s="729"/>
      <c r="Q98" s="729"/>
      <c r="R98" s="729"/>
      <c r="S98" s="98"/>
      <c r="T98" s="98"/>
      <c r="U98" s="98"/>
      <c r="V98" s="98"/>
      <c r="W98" s="98"/>
    </row>
    <row r="99" spans="1:23" s="100" customFormat="1">
      <c r="A99" s="74"/>
      <c r="B99" s="74"/>
      <c r="C99" s="74"/>
      <c r="D99" s="74"/>
      <c r="E99" s="729"/>
      <c r="F99" s="729"/>
      <c r="G99" s="729"/>
      <c r="H99" s="729"/>
      <c r="I99" s="729"/>
      <c r="J99" s="729"/>
      <c r="K99" s="729"/>
      <c r="L99" s="729"/>
      <c r="M99" s="729"/>
      <c r="N99" s="729"/>
      <c r="O99" s="729"/>
      <c r="P99" s="729"/>
      <c r="Q99" s="729"/>
      <c r="R99" s="729"/>
      <c r="S99" s="98"/>
      <c r="T99" s="98"/>
      <c r="U99" s="98"/>
      <c r="V99" s="98"/>
      <c r="W99" s="98"/>
    </row>
    <row r="100" spans="1:23" s="100" customFormat="1">
      <c r="A100" s="74"/>
      <c r="B100" s="74"/>
      <c r="C100" s="74"/>
      <c r="D100" s="74"/>
      <c r="E100" s="729"/>
      <c r="F100" s="729"/>
      <c r="G100" s="729"/>
      <c r="H100" s="729"/>
      <c r="I100" s="729"/>
      <c r="J100" s="729"/>
      <c r="K100" s="729"/>
      <c r="L100" s="729"/>
      <c r="M100" s="729"/>
      <c r="N100" s="729"/>
      <c r="O100" s="729"/>
      <c r="P100" s="729"/>
      <c r="Q100" s="729"/>
      <c r="R100" s="729"/>
      <c r="S100" s="98"/>
      <c r="T100" s="98"/>
      <c r="U100" s="98"/>
      <c r="V100" s="98"/>
      <c r="W100" s="98"/>
    </row>
    <row r="101" spans="1:23" s="100" customFormat="1">
      <c r="A101" s="74"/>
      <c r="B101" s="74"/>
      <c r="C101" s="74"/>
      <c r="D101" s="74"/>
      <c r="E101" s="729"/>
      <c r="F101" s="729"/>
      <c r="G101" s="729"/>
      <c r="H101" s="729"/>
      <c r="I101" s="729"/>
      <c r="J101" s="729"/>
      <c r="K101" s="729"/>
      <c r="L101" s="729"/>
      <c r="M101" s="729"/>
      <c r="N101" s="729"/>
      <c r="O101" s="729"/>
      <c r="P101" s="729"/>
      <c r="Q101" s="729"/>
      <c r="R101" s="729"/>
      <c r="S101" s="98"/>
      <c r="T101" s="98"/>
      <c r="U101" s="98"/>
      <c r="V101" s="98"/>
      <c r="W101" s="98"/>
    </row>
    <row r="102" spans="1:23" s="100" customFormat="1">
      <c r="A102" s="74"/>
      <c r="B102" s="74"/>
      <c r="C102" s="74"/>
      <c r="D102" s="74"/>
      <c r="E102" s="729"/>
      <c r="F102" s="729"/>
      <c r="G102" s="729"/>
      <c r="H102" s="729"/>
      <c r="I102" s="729"/>
      <c r="J102" s="729"/>
      <c r="K102" s="729"/>
      <c r="L102" s="729"/>
      <c r="M102" s="729"/>
      <c r="N102" s="729"/>
      <c r="O102" s="729"/>
      <c r="P102" s="729"/>
      <c r="Q102" s="729"/>
      <c r="R102" s="729"/>
      <c r="S102" s="98"/>
      <c r="T102" s="98"/>
      <c r="U102" s="98"/>
      <c r="V102" s="98"/>
      <c r="W102" s="98"/>
    </row>
    <row r="103" spans="1:23" s="100" customFormat="1">
      <c r="A103" s="74"/>
      <c r="B103" s="74"/>
      <c r="C103" s="74"/>
      <c r="D103" s="74"/>
      <c r="E103" s="729"/>
      <c r="F103" s="729"/>
      <c r="G103" s="729"/>
      <c r="H103" s="729"/>
      <c r="I103" s="729"/>
      <c r="J103" s="729"/>
      <c r="K103" s="729"/>
      <c r="L103" s="729"/>
      <c r="M103" s="729"/>
      <c r="N103" s="729"/>
      <c r="O103" s="729"/>
      <c r="P103" s="729"/>
      <c r="Q103" s="729"/>
      <c r="R103" s="729"/>
      <c r="S103" s="98"/>
      <c r="T103" s="98"/>
      <c r="U103" s="98"/>
      <c r="V103" s="98"/>
      <c r="W103" s="98"/>
    </row>
    <row r="104" spans="1:23" s="100" customFormat="1">
      <c r="A104" s="74"/>
      <c r="B104" s="74"/>
      <c r="C104" s="74"/>
      <c r="D104" s="74"/>
      <c r="E104" s="729"/>
      <c r="F104" s="729"/>
      <c r="G104" s="729"/>
      <c r="H104" s="729"/>
      <c r="I104" s="729"/>
      <c r="J104" s="729"/>
      <c r="K104" s="729"/>
      <c r="L104" s="729"/>
      <c r="M104" s="729"/>
      <c r="N104" s="729"/>
      <c r="O104" s="729"/>
      <c r="P104" s="729"/>
      <c r="Q104" s="729"/>
      <c r="R104" s="729"/>
      <c r="S104" s="98"/>
      <c r="T104" s="98"/>
      <c r="U104" s="98"/>
      <c r="V104" s="98"/>
      <c r="W104" s="98"/>
    </row>
    <row r="105" spans="1:23" s="100" customFormat="1">
      <c r="A105" s="74"/>
      <c r="B105" s="74"/>
      <c r="C105" s="74"/>
      <c r="D105" s="74"/>
      <c r="E105" s="729"/>
      <c r="F105" s="729"/>
      <c r="G105" s="729"/>
      <c r="H105" s="729"/>
      <c r="I105" s="729"/>
      <c r="J105" s="729"/>
      <c r="K105" s="729"/>
      <c r="L105" s="729"/>
      <c r="M105" s="729"/>
      <c r="N105" s="729"/>
      <c r="O105" s="729"/>
      <c r="P105" s="729"/>
      <c r="Q105" s="729"/>
      <c r="R105" s="729"/>
      <c r="S105" s="98"/>
      <c r="T105" s="98"/>
      <c r="U105" s="98"/>
      <c r="V105" s="98"/>
      <c r="W105" s="98"/>
    </row>
    <row r="106" spans="1:23" s="100" customFormat="1">
      <c r="A106" s="74"/>
      <c r="B106" s="74"/>
      <c r="C106" s="74"/>
      <c r="D106" s="74"/>
      <c r="E106" s="729"/>
      <c r="F106" s="729"/>
      <c r="G106" s="729"/>
      <c r="H106" s="729"/>
      <c r="I106" s="729"/>
      <c r="J106" s="729"/>
      <c r="K106" s="729"/>
      <c r="L106" s="729"/>
      <c r="M106" s="729"/>
      <c r="N106" s="729"/>
      <c r="O106" s="729"/>
      <c r="P106" s="729"/>
      <c r="Q106" s="729"/>
      <c r="R106" s="729"/>
      <c r="S106" s="98"/>
      <c r="T106" s="98"/>
      <c r="U106" s="98"/>
      <c r="V106" s="98"/>
      <c r="W106" s="98"/>
    </row>
    <row r="107" spans="1:23" s="100" customFormat="1">
      <c r="A107" s="74"/>
      <c r="B107" s="74"/>
      <c r="C107" s="74"/>
      <c r="D107" s="74"/>
      <c r="E107" s="729"/>
      <c r="F107" s="729"/>
      <c r="G107" s="729"/>
      <c r="H107" s="729"/>
      <c r="I107" s="729"/>
      <c r="J107" s="729"/>
      <c r="K107" s="729"/>
      <c r="L107" s="729"/>
      <c r="M107" s="729"/>
      <c r="N107" s="729"/>
      <c r="O107" s="729"/>
      <c r="P107" s="729"/>
      <c r="Q107" s="729"/>
      <c r="R107" s="729"/>
      <c r="S107" s="98"/>
      <c r="T107" s="98"/>
      <c r="U107" s="98"/>
      <c r="V107" s="98"/>
      <c r="W107" s="98"/>
    </row>
    <row r="108" spans="1:23" s="100" customFormat="1">
      <c r="A108" s="74"/>
      <c r="B108" s="74"/>
      <c r="C108" s="74"/>
      <c r="D108" s="74"/>
      <c r="E108" s="729"/>
      <c r="F108" s="729"/>
      <c r="G108" s="729"/>
      <c r="H108" s="729"/>
      <c r="I108" s="729"/>
      <c r="J108" s="729"/>
      <c r="K108" s="729"/>
      <c r="L108" s="729"/>
      <c r="M108" s="729"/>
      <c r="N108" s="729"/>
      <c r="O108" s="729"/>
      <c r="P108" s="729"/>
      <c r="Q108" s="729"/>
      <c r="R108" s="729"/>
      <c r="S108" s="98"/>
      <c r="T108" s="98"/>
      <c r="U108" s="98"/>
      <c r="V108" s="98"/>
      <c r="W108" s="98"/>
    </row>
    <row r="109" spans="1:23" s="100" customFormat="1">
      <c r="A109" s="74"/>
      <c r="B109" s="74"/>
      <c r="C109" s="74"/>
      <c r="D109" s="74"/>
      <c r="E109" s="729"/>
      <c r="F109" s="729"/>
      <c r="G109" s="729"/>
      <c r="H109" s="729"/>
      <c r="I109" s="729"/>
      <c r="J109" s="729"/>
      <c r="K109" s="729"/>
      <c r="L109" s="729"/>
      <c r="M109" s="729"/>
      <c r="N109" s="729"/>
      <c r="O109" s="729"/>
      <c r="P109" s="729"/>
      <c r="Q109" s="729"/>
      <c r="R109" s="729"/>
      <c r="S109" s="98"/>
      <c r="T109" s="98"/>
      <c r="U109" s="98"/>
      <c r="V109" s="98"/>
      <c r="W109" s="98"/>
    </row>
    <row r="110" spans="1:23" s="100" customFormat="1">
      <c r="A110" s="74"/>
      <c r="B110" s="74"/>
      <c r="C110" s="74"/>
      <c r="D110" s="74"/>
      <c r="E110" s="729"/>
      <c r="F110" s="729"/>
      <c r="G110" s="729"/>
      <c r="H110" s="729"/>
      <c r="I110" s="729"/>
      <c r="J110" s="729"/>
      <c r="K110" s="729"/>
      <c r="L110" s="729"/>
      <c r="M110" s="729"/>
      <c r="N110" s="729"/>
      <c r="O110" s="729"/>
      <c r="P110" s="729"/>
      <c r="Q110" s="729"/>
      <c r="R110" s="729"/>
      <c r="S110" s="98"/>
      <c r="T110" s="98"/>
      <c r="U110" s="98"/>
      <c r="V110" s="98"/>
      <c r="W110" s="98"/>
    </row>
    <row r="111" spans="1:23" s="100" customFormat="1">
      <c r="A111" s="74"/>
      <c r="B111" s="74"/>
      <c r="C111" s="74"/>
      <c r="D111" s="74"/>
      <c r="E111" s="729"/>
      <c r="F111" s="729"/>
      <c r="G111" s="729"/>
      <c r="H111" s="729"/>
      <c r="I111" s="729"/>
      <c r="J111" s="729"/>
      <c r="K111" s="729"/>
      <c r="L111" s="729"/>
      <c r="M111" s="729"/>
      <c r="N111" s="729"/>
      <c r="O111" s="729"/>
      <c r="P111" s="729"/>
      <c r="Q111" s="729"/>
      <c r="R111" s="729"/>
      <c r="S111" s="98"/>
      <c r="T111" s="98"/>
      <c r="U111" s="98"/>
      <c r="V111" s="98"/>
      <c r="W111" s="98"/>
    </row>
    <row r="112" spans="1:23" s="100" customFormat="1">
      <c r="A112" s="74"/>
      <c r="B112" s="74"/>
      <c r="C112" s="74"/>
      <c r="D112" s="74"/>
      <c r="E112" s="729"/>
      <c r="F112" s="729"/>
      <c r="G112" s="729"/>
      <c r="H112" s="729"/>
      <c r="I112" s="729"/>
      <c r="J112" s="729"/>
      <c r="K112" s="729"/>
      <c r="L112" s="729"/>
      <c r="M112" s="729"/>
      <c r="N112" s="729"/>
      <c r="O112" s="729"/>
      <c r="P112" s="729"/>
      <c r="Q112" s="729"/>
      <c r="R112" s="729"/>
      <c r="S112" s="98"/>
      <c r="T112" s="98"/>
      <c r="U112" s="98"/>
      <c r="V112" s="98"/>
      <c r="W112" s="98"/>
    </row>
    <row r="113" spans="1:23" s="100" customFormat="1">
      <c r="A113" s="74"/>
      <c r="B113" s="74"/>
      <c r="C113" s="74"/>
      <c r="D113" s="74"/>
      <c r="E113" s="729"/>
      <c r="F113" s="729"/>
      <c r="G113" s="729"/>
      <c r="H113" s="729"/>
      <c r="I113" s="729"/>
      <c r="J113" s="729"/>
      <c r="K113" s="729"/>
      <c r="L113" s="729"/>
      <c r="M113" s="729"/>
      <c r="N113" s="729"/>
      <c r="O113" s="729"/>
      <c r="P113" s="729"/>
      <c r="Q113" s="729"/>
      <c r="R113" s="729"/>
      <c r="S113" s="98"/>
      <c r="T113" s="98"/>
      <c r="U113" s="98"/>
      <c r="V113" s="98"/>
      <c r="W113" s="98"/>
    </row>
    <row r="114" spans="1:23" s="100" customFormat="1">
      <c r="A114" s="74"/>
      <c r="B114" s="74"/>
      <c r="C114" s="74"/>
      <c r="D114" s="74"/>
      <c r="E114" s="74"/>
      <c r="F114" s="74"/>
      <c r="G114" s="98"/>
      <c r="H114" s="99"/>
      <c r="I114" s="98"/>
      <c r="J114" s="99"/>
      <c r="K114" s="99"/>
      <c r="L114" s="98"/>
      <c r="M114" s="98"/>
      <c r="N114" s="98"/>
      <c r="O114" s="98"/>
      <c r="P114" s="98"/>
      <c r="Q114" s="98"/>
      <c r="R114" s="98"/>
      <c r="S114" s="98"/>
      <c r="T114" s="98"/>
      <c r="U114" s="98"/>
      <c r="V114" s="98"/>
      <c r="W114" s="98"/>
    </row>
    <row r="115" spans="1:23" s="100" customFormat="1">
      <c r="A115" s="74"/>
      <c r="B115" s="74"/>
      <c r="C115" s="74"/>
      <c r="D115" s="74"/>
      <c r="E115" s="74"/>
      <c r="F115" s="74"/>
      <c r="G115" s="98"/>
      <c r="H115" s="99"/>
      <c r="I115" s="98"/>
      <c r="J115" s="99"/>
      <c r="K115" s="99"/>
      <c r="L115" s="98"/>
      <c r="M115" s="98"/>
      <c r="N115" s="98"/>
      <c r="O115" s="98"/>
      <c r="P115" s="98"/>
      <c r="Q115" s="98"/>
      <c r="R115" s="98"/>
      <c r="S115" s="98"/>
      <c r="T115" s="98"/>
      <c r="U115" s="98"/>
      <c r="V115" s="98"/>
      <c r="W115" s="98"/>
    </row>
    <row r="116" spans="1:23" s="100" customFormat="1">
      <c r="A116" s="74"/>
      <c r="B116" s="74"/>
      <c r="C116" s="74"/>
      <c r="D116" s="74"/>
      <c r="E116" s="74"/>
      <c r="F116" s="74"/>
      <c r="G116" s="98"/>
      <c r="H116" s="99"/>
      <c r="I116" s="98"/>
      <c r="J116" s="99"/>
      <c r="K116" s="99"/>
      <c r="L116" s="98"/>
      <c r="M116" s="98"/>
      <c r="N116" s="98"/>
      <c r="O116" s="98"/>
      <c r="P116" s="98"/>
      <c r="Q116" s="98"/>
      <c r="R116" s="98"/>
      <c r="S116" s="98"/>
      <c r="T116" s="98"/>
      <c r="U116" s="98"/>
      <c r="V116" s="98"/>
      <c r="W116" s="98"/>
    </row>
    <row r="117" spans="1:23" s="100" customFormat="1">
      <c r="A117" s="74"/>
      <c r="B117" s="74"/>
      <c r="C117" s="74"/>
      <c r="D117" s="74"/>
      <c r="E117" s="74"/>
      <c r="F117" s="74"/>
      <c r="G117" s="98"/>
      <c r="H117" s="99"/>
      <c r="I117" s="98"/>
      <c r="J117" s="99"/>
      <c r="K117" s="99"/>
      <c r="L117" s="98"/>
      <c r="M117" s="98"/>
      <c r="N117" s="98"/>
      <c r="O117" s="98"/>
      <c r="P117" s="98"/>
      <c r="Q117" s="98"/>
      <c r="R117" s="98"/>
      <c r="S117" s="98"/>
      <c r="T117" s="98"/>
      <c r="U117" s="98"/>
      <c r="V117" s="98"/>
      <c r="W117" s="98"/>
    </row>
    <row r="118" spans="1:23" s="100" customFormat="1">
      <c r="A118" s="74"/>
      <c r="B118" s="74"/>
      <c r="C118" s="74"/>
      <c r="D118" s="74"/>
      <c r="E118" s="74"/>
      <c r="F118" s="74"/>
      <c r="G118" s="98"/>
      <c r="H118" s="99"/>
      <c r="I118" s="98"/>
      <c r="J118" s="99"/>
      <c r="K118" s="99"/>
      <c r="L118" s="98"/>
      <c r="M118" s="98"/>
      <c r="N118" s="98"/>
      <c r="O118" s="98"/>
      <c r="P118" s="98"/>
      <c r="Q118" s="98"/>
      <c r="R118" s="98"/>
      <c r="S118" s="98"/>
      <c r="T118" s="98"/>
      <c r="U118" s="98"/>
      <c r="V118" s="98"/>
      <c r="W118" s="98"/>
    </row>
    <row r="119" spans="1:23" s="100" customFormat="1">
      <c r="A119" s="74"/>
      <c r="B119" s="74"/>
      <c r="C119" s="74"/>
      <c r="D119" s="74"/>
      <c r="E119" s="74"/>
      <c r="F119" s="74"/>
      <c r="G119" s="98"/>
      <c r="H119" s="99"/>
      <c r="I119" s="98"/>
      <c r="J119" s="99"/>
      <c r="K119" s="99"/>
      <c r="L119" s="98"/>
      <c r="M119" s="98"/>
      <c r="N119" s="98"/>
      <c r="O119" s="98"/>
      <c r="P119" s="98"/>
      <c r="Q119" s="98"/>
      <c r="R119" s="98"/>
      <c r="S119" s="98"/>
      <c r="T119" s="98"/>
      <c r="U119" s="98"/>
      <c r="V119" s="98"/>
      <c r="W119" s="98"/>
    </row>
    <row r="120" spans="1:23" s="100" customFormat="1">
      <c r="A120" s="74"/>
      <c r="B120" s="74"/>
      <c r="C120" s="74"/>
      <c r="D120" s="74"/>
      <c r="E120" s="74"/>
      <c r="F120" s="74"/>
      <c r="G120" s="98"/>
      <c r="H120" s="99"/>
      <c r="I120" s="98"/>
      <c r="J120" s="99"/>
      <c r="K120" s="99"/>
      <c r="L120" s="98"/>
      <c r="M120" s="98"/>
      <c r="N120" s="98"/>
      <c r="O120" s="98"/>
      <c r="P120" s="98"/>
      <c r="Q120" s="98"/>
      <c r="R120" s="98"/>
      <c r="S120" s="98"/>
      <c r="T120" s="98"/>
      <c r="U120" s="98"/>
      <c r="V120" s="98"/>
      <c r="W120" s="98"/>
    </row>
    <row r="121" spans="1:23" s="100" customFormat="1">
      <c r="A121" s="74"/>
      <c r="B121" s="74"/>
      <c r="C121" s="74"/>
      <c r="D121" s="74"/>
      <c r="E121" s="74"/>
      <c r="F121" s="74"/>
      <c r="G121" s="98"/>
      <c r="H121" s="99"/>
      <c r="I121" s="98"/>
      <c r="J121" s="99"/>
      <c r="K121" s="99"/>
      <c r="L121" s="98"/>
      <c r="M121" s="98"/>
      <c r="N121" s="98"/>
      <c r="O121" s="98"/>
      <c r="P121" s="98"/>
      <c r="Q121" s="98"/>
      <c r="R121" s="98"/>
      <c r="S121" s="98"/>
      <c r="T121" s="98"/>
      <c r="U121" s="98"/>
      <c r="V121" s="98"/>
      <c r="W121" s="98"/>
    </row>
    <row r="122" spans="1:23" s="100" customFormat="1">
      <c r="A122" s="74"/>
      <c r="B122" s="74"/>
      <c r="C122" s="74"/>
      <c r="D122" s="74"/>
      <c r="E122" s="74"/>
      <c r="F122" s="74"/>
      <c r="G122" s="98"/>
      <c r="H122" s="99"/>
      <c r="I122" s="98"/>
      <c r="J122" s="99"/>
      <c r="K122" s="99"/>
      <c r="L122" s="98"/>
      <c r="M122" s="98"/>
      <c r="N122" s="98"/>
      <c r="O122" s="98"/>
      <c r="P122" s="98"/>
      <c r="Q122" s="98"/>
      <c r="R122" s="98"/>
      <c r="S122" s="98"/>
      <c r="T122" s="98"/>
      <c r="U122" s="98"/>
      <c r="V122" s="98"/>
      <c r="W122" s="98"/>
    </row>
    <row r="123" spans="1:23" s="100" customFormat="1">
      <c r="A123" s="74"/>
      <c r="B123" s="74"/>
      <c r="C123" s="74"/>
      <c r="D123" s="74"/>
      <c r="E123" s="74"/>
      <c r="F123" s="74"/>
      <c r="G123" s="98"/>
      <c r="H123" s="99"/>
      <c r="I123" s="98"/>
      <c r="J123" s="99"/>
      <c r="K123" s="99"/>
      <c r="L123" s="98"/>
      <c r="M123" s="98"/>
      <c r="N123" s="98"/>
      <c r="O123" s="98"/>
      <c r="P123" s="98"/>
      <c r="Q123" s="98"/>
      <c r="R123" s="98"/>
      <c r="S123" s="98"/>
      <c r="T123" s="98"/>
      <c r="U123" s="98"/>
      <c r="V123" s="98"/>
      <c r="W123" s="98"/>
    </row>
    <row r="124" spans="1:23" s="100" customFormat="1">
      <c r="A124" s="74"/>
      <c r="B124" s="74"/>
      <c r="C124" s="74"/>
      <c r="D124" s="74"/>
      <c r="E124" s="74"/>
      <c r="F124" s="74"/>
      <c r="G124" s="98"/>
      <c r="H124" s="99"/>
      <c r="I124" s="98"/>
      <c r="J124" s="99"/>
      <c r="K124" s="99"/>
      <c r="L124" s="98"/>
      <c r="M124" s="98"/>
      <c r="N124" s="98"/>
      <c r="O124" s="98"/>
      <c r="P124" s="98"/>
      <c r="Q124" s="98"/>
      <c r="R124" s="98"/>
      <c r="S124" s="98"/>
      <c r="T124" s="98"/>
      <c r="U124" s="98"/>
      <c r="V124" s="98"/>
      <c r="W124" s="98"/>
    </row>
    <row r="125" spans="1:23" s="100" customFormat="1">
      <c r="A125" s="74"/>
      <c r="B125" s="74"/>
      <c r="C125" s="74"/>
      <c r="D125" s="74"/>
      <c r="E125" s="74"/>
      <c r="F125" s="74"/>
      <c r="G125" s="98"/>
      <c r="H125" s="99"/>
      <c r="I125" s="98"/>
      <c r="J125" s="99"/>
      <c r="K125" s="99"/>
      <c r="L125" s="98"/>
      <c r="M125" s="98"/>
      <c r="N125" s="98"/>
      <c r="O125" s="98"/>
      <c r="P125" s="98"/>
      <c r="Q125" s="98"/>
      <c r="R125" s="98"/>
      <c r="S125" s="98"/>
      <c r="T125" s="98"/>
      <c r="U125" s="98"/>
      <c r="V125" s="98"/>
      <c r="W125" s="98"/>
    </row>
    <row r="126" spans="1:23" s="100" customFormat="1">
      <c r="A126" s="74"/>
      <c r="B126" s="74"/>
      <c r="C126" s="74"/>
      <c r="D126" s="74"/>
      <c r="E126" s="74"/>
      <c r="F126" s="74"/>
      <c r="G126" s="98"/>
      <c r="H126" s="99"/>
      <c r="I126" s="98"/>
      <c r="J126" s="99"/>
      <c r="K126" s="99"/>
      <c r="L126" s="98"/>
      <c r="M126" s="98"/>
      <c r="N126" s="98"/>
      <c r="O126" s="98"/>
      <c r="P126" s="98"/>
      <c r="Q126" s="98"/>
      <c r="R126" s="98"/>
      <c r="S126" s="98"/>
      <c r="T126" s="98"/>
      <c r="U126" s="98"/>
      <c r="V126" s="98"/>
      <c r="W126" s="98"/>
    </row>
    <row r="127" spans="1:23" s="100" customFormat="1">
      <c r="A127" s="74"/>
      <c r="B127" s="74"/>
      <c r="C127" s="74"/>
      <c r="D127" s="74"/>
      <c r="E127" s="74"/>
      <c r="F127" s="74"/>
      <c r="G127" s="98"/>
      <c r="H127" s="99"/>
      <c r="I127" s="98"/>
      <c r="J127" s="99"/>
      <c r="K127" s="99"/>
      <c r="L127" s="98"/>
      <c r="M127" s="98"/>
      <c r="N127" s="98"/>
      <c r="O127" s="98"/>
      <c r="P127" s="98"/>
      <c r="Q127" s="98"/>
      <c r="R127" s="98"/>
      <c r="S127" s="98"/>
      <c r="T127" s="98"/>
      <c r="U127" s="98"/>
      <c r="V127" s="98"/>
      <c r="W127" s="98"/>
    </row>
    <row r="128" spans="1:23" s="100" customFormat="1">
      <c r="A128" s="74"/>
      <c r="B128" s="74"/>
      <c r="C128" s="74"/>
      <c r="D128" s="74"/>
      <c r="E128" s="74"/>
      <c r="F128" s="74"/>
      <c r="G128" s="98"/>
      <c r="H128" s="99"/>
      <c r="I128" s="98"/>
      <c r="J128" s="99"/>
      <c r="K128" s="99"/>
      <c r="L128" s="98"/>
      <c r="M128" s="98"/>
      <c r="N128" s="98"/>
      <c r="O128" s="98"/>
      <c r="P128" s="98"/>
      <c r="Q128" s="98"/>
      <c r="R128" s="98"/>
      <c r="S128" s="98"/>
      <c r="T128" s="98"/>
      <c r="U128" s="98"/>
      <c r="V128" s="98"/>
      <c r="W128" s="98"/>
    </row>
    <row r="129" spans="1:23" s="100" customFormat="1">
      <c r="A129" s="74"/>
      <c r="B129" s="74"/>
      <c r="C129" s="74"/>
      <c r="D129" s="74"/>
      <c r="E129" s="74"/>
      <c r="F129" s="74"/>
      <c r="G129" s="98"/>
      <c r="H129" s="99"/>
      <c r="I129" s="98"/>
      <c r="J129" s="99"/>
      <c r="K129" s="99"/>
      <c r="L129" s="98"/>
      <c r="M129" s="98"/>
      <c r="N129" s="98"/>
      <c r="O129" s="98"/>
      <c r="P129" s="98"/>
      <c r="Q129" s="98"/>
      <c r="R129" s="98"/>
      <c r="S129" s="98"/>
      <c r="T129" s="98"/>
      <c r="U129" s="98"/>
      <c r="V129" s="98"/>
      <c r="W129" s="98"/>
    </row>
    <row r="130" spans="1:23" s="100" customFormat="1">
      <c r="A130" s="74"/>
      <c r="B130" s="74"/>
      <c r="C130" s="74"/>
      <c r="D130" s="74"/>
      <c r="E130" s="74"/>
      <c r="F130" s="74"/>
      <c r="G130" s="98"/>
      <c r="H130" s="99"/>
      <c r="I130" s="98"/>
      <c r="J130" s="99"/>
      <c r="K130" s="99"/>
      <c r="L130" s="98"/>
      <c r="M130" s="98"/>
      <c r="N130" s="98"/>
      <c r="O130" s="98"/>
      <c r="P130" s="98"/>
      <c r="Q130" s="98"/>
      <c r="R130" s="98"/>
      <c r="S130" s="98"/>
      <c r="T130" s="98"/>
      <c r="U130" s="98"/>
      <c r="V130" s="98"/>
      <c r="W130" s="98"/>
    </row>
    <row r="131" spans="1:23" s="100" customFormat="1">
      <c r="A131" s="74"/>
      <c r="B131" s="74"/>
      <c r="C131" s="74"/>
      <c r="D131" s="74"/>
      <c r="E131" s="74"/>
      <c r="F131" s="74"/>
      <c r="G131" s="98"/>
      <c r="H131" s="99"/>
      <c r="I131" s="98"/>
      <c r="J131" s="99"/>
      <c r="K131" s="99"/>
      <c r="L131" s="98"/>
      <c r="M131" s="98"/>
      <c r="N131" s="98"/>
      <c r="O131" s="98"/>
      <c r="P131" s="98"/>
      <c r="Q131" s="98"/>
      <c r="R131" s="98"/>
      <c r="S131" s="98"/>
      <c r="T131" s="98"/>
      <c r="U131" s="98"/>
      <c r="V131" s="98"/>
      <c r="W131" s="98"/>
    </row>
    <row r="132" spans="1:23" s="100" customFormat="1">
      <c r="A132" s="74"/>
      <c r="B132" s="74"/>
      <c r="C132" s="74"/>
      <c r="D132" s="74"/>
      <c r="E132" s="74"/>
      <c r="F132" s="74"/>
      <c r="G132" s="98"/>
      <c r="H132" s="99"/>
      <c r="I132" s="98"/>
      <c r="J132" s="99"/>
      <c r="K132" s="99"/>
      <c r="L132" s="98"/>
      <c r="M132" s="98"/>
      <c r="N132" s="98"/>
      <c r="O132" s="98"/>
      <c r="P132" s="98"/>
      <c r="Q132" s="98"/>
      <c r="R132" s="98"/>
      <c r="S132" s="98"/>
      <c r="T132" s="98"/>
      <c r="U132" s="98"/>
      <c r="V132" s="98"/>
      <c r="W132" s="98"/>
    </row>
    <row r="133" spans="1:23" s="100" customFormat="1">
      <c r="A133" s="74"/>
      <c r="B133" s="74"/>
      <c r="C133" s="74"/>
      <c r="D133" s="74"/>
      <c r="E133" s="74"/>
      <c r="F133" s="74"/>
      <c r="G133" s="98"/>
      <c r="H133" s="99"/>
      <c r="I133" s="98"/>
      <c r="J133" s="99"/>
      <c r="K133" s="99"/>
      <c r="L133" s="98"/>
      <c r="M133" s="98"/>
      <c r="N133" s="98"/>
      <c r="O133" s="98"/>
      <c r="P133" s="98"/>
      <c r="Q133" s="98"/>
      <c r="R133" s="98"/>
      <c r="S133" s="98"/>
      <c r="T133" s="98"/>
      <c r="U133" s="98"/>
      <c r="V133" s="98"/>
      <c r="W133" s="98"/>
    </row>
    <row r="134" spans="1:23" s="100" customFormat="1">
      <c r="A134" s="74"/>
      <c r="B134" s="74"/>
      <c r="C134" s="74"/>
      <c r="D134" s="74"/>
      <c r="E134" s="74"/>
      <c r="F134" s="74"/>
      <c r="G134" s="98"/>
      <c r="H134" s="99"/>
      <c r="I134" s="98"/>
      <c r="J134" s="99"/>
      <c r="K134" s="99"/>
      <c r="L134" s="98"/>
      <c r="M134" s="98"/>
      <c r="N134" s="98"/>
      <c r="O134" s="98"/>
      <c r="P134" s="98"/>
      <c r="Q134" s="98"/>
      <c r="R134" s="98"/>
      <c r="S134" s="98"/>
      <c r="T134" s="98"/>
      <c r="U134" s="98"/>
      <c r="V134" s="98"/>
      <c r="W134" s="98"/>
    </row>
    <row r="135" spans="1:23" s="100" customFormat="1">
      <c r="A135" s="74"/>
      <c r="B135" s="74"/>
      <c r="C135" s="74"/>
      <c r="D135" s="74"/>
      <c r="E135" s="74"/>
      <c r="F135" s="74"/>
      <c r="G135" s="98"/>
      <c r="H135" s="99"/>
      <c r="I135" s="98"/>
      <c r="J135" s="99"/>
      <c r="K135" s="99"/>
      <c r="L135" s="98"/>
      <c r="M135" s="98"/>
      <c r="N135" s="98"/>
      <c r="O135" s="98"/>
      <c r="P135" s="98"/>
      <c r="Q135" s="98"/>
      <c r="R135" s="98"/>
      <c r="S135" s="98"/>
      <c r="T135" s="98"/>
      <c r="U135" s="98"/>
      <c r="V135" s="98"/>
      <c r="W135" s="98"/>
    </row>
    <row r="136" spans="1:23" s="100" customFormat="1">
      <c r="A136" s="74"/>
      <c r="B136" s="74"/>
      <c r="C136" s="74"/>
      <c r="D136" s="74"/>
      <c r="E136" s="74"/>
      <c r="F136" s="74"/>
      <c r="G136" s="98"/>
      <c r="H136" s="99"/>
      <c r="I136" s="98"/>
      <c r="J136" s="99"/>
      <c r="K136" s="99"/>
      <c r="L136" s="98"/>
      <c r="M136" s="98"/>
      <c r="N136" s="98"/>
      <c r="O136" s="98"/>
      <c r="P136" s="98"/>
      <c r="Q136" s="98"/>
      <c r="R136" s="98"/>
      <c r="S136" s="98"/>
      <c r="T136" s="98"/>
      <c r="U136" s="98"/>
      <c r="V136" s="98"/>
      <c r="W136" s="98"/>
    </row>
    <row r="137" spans="1:23" s="100" customFormat="1">
      <c r="A137" s="74"/>
      <c r="B137" s="74"/>
      <c r="C137" s="74"/>
      <c r="D137" s="74"/>
      <c r="E137" s="74"/>
      <c r="F137" s="74"/>
      <c r="G137" s="98"/>
      <c r="H137" s="99"/>
      <c r="I137" s="98"/>
      <c r="J137" s="99"/>
      <c r="K137" s="99"/>
      <c r="L137" s="98"/>
      <c r="M137" s="98"/>
      <c r="N137" s="98"/>
      <c r="O137" s="98"/>
      <c r="P137" s="98"/>
      <c r="Q137" s="98"/>
      <c r="R137" s="98"/>
      <c r="S137" s="98"/>
      <c r="T137" s="98"/>
      <c r="U137" s="98"/>
      <c r="V137" s="98"/>
      <c r="W137" s="98"/>
    </row>
    <row r="138" spans="1:23" s="100" customFormat="1">
      <c r="A138" s="74"/>
      <c r="B138" s="74"/>
      <c r="C138" s="74"/>
      <c r="D138" s="74"/>
      <c r="E138" s="74"/>
      <c r="F138" s="74"/>
      <c r="G138" s="98"/>
      <c r="H138" s="99"/>
      <c r="I138" s="98"/>
      <c r="J138" s="99"/>
      <c r="K138" s="99"/>
      <c r="L138" s="98"/>
      <c r="M138" s="98"/>
      <c r="N138" s="98"/>
      <c r="O138" s="98"/>
      <c r="P138" s="98"/>
      <c r="Q138" s="98"/>
      <c r="R138" s="98"/>
      <c r="S138" s="98"/>
      <c r="T138" s="98"/>
      <c r="U138" s="98"/>
      <c r="V138" s="98"/>
      <c r="W138" s="98"/>
    </row>
    <row r="139" spans="1:23" s="100" customFormat="1">
      <c r="A139" s="74"/>
      <c r="B139" s="74"/>
      <c r="C139" s="74"/>
      <c r="D139" s="74"/>
      <c r="E139" s="74"/>
      <c r="F139" s="74"/>
      <c r="G139" s="98"/>
      <c r="H139" s="99"/>
      <c r="I139" s="98"/>
      <c r="J139" s="99"/>
      <c r="K139" s="99"/>
      <c r="L139" s="98"/>
      <c r="M139" s="98"/>
      <c r="N139" s="98"/>
      <c r="O139" s="98"/>
      <c r="P139" s="98"/>
      <c r="Q139" s="98"/>
      <c r="R139" s="98"/>
      <c r="S139" s="98"/>
      <c r="T139" s="98"/>
      <c r="U139" s="98"/>
      <c r="V139" s="98"/>
      <c r="W139" s="98"/>
    </row>
    <row r="140" spans="1:23" s="100" customFormat="1">
      <c r="A140" s="74"/>
      <c r="B140" s="74"/>
      <c r="C140" s="74"/>
      <c r="D140" s="74"/>
      <c r="E140" s="74"/>
      <c r="F140" s="74"/>
      <c r="G140" s="98"/>
      <c r="H140" s="99"/>
      <c r="I140" s="98"/>
      <c r="J140" s="99"/>
      <c r="K140" s="99"/>
      <c r="L140" s="98"/>
      <c r="M140" s="98"/>
      <c r="N140" s="98"/>
      <c r="O140" s="98"/>
      <c r="P140" s="98"/>
      <c r="Q140" s="98"/>
      <c r="R140" s="98"/>
      <c r="S140" s="98"/>
      <c r="T140" s="98"/>
      <c r="U140" s="98"/>
      <c r="V140" s="98"/>
      <c r="W140" s="98"/>
    </row>
    <row r="141" spans="1:23" s="100" customFormat="1">
      <c r="A141" s="74"/>
      <c r="B141" s="74"/>
      <c r="C141" s="74"/>
      <c r="D141" s="74"/>
      <c r="E141" s="74"/>
      <c r="F141" s="74"/>
      <c r="G141" s="98"/>
      <c r="H141" s="99"/>
      <c r="I141" s="98"/>
      <c r="J141" s="99"/>
      <c r="K141" s="99"/>
      <c r="L141" s="98"/>
      <c r="M141" s="98"/>
      <c r="N141" s="98"/>
      <c r="O141" s="98"/>
      <c r="P141" s="98"/>
      <c r="Q141" s="98"/>
      <c r="R141" s="98"/>
      <c r="S141" s="98"/>
      <c r="T141" s="98"/>
      <c r="U141" s="98"/>
      <c r="V141" s="98"/>
      <c r="W141" s="98"/>
    </row>
    <row r="142" spans="1:23" s="100" customFormat="1">
      <c r="A142" s="74"/>
      <c r="B142" s="74"/>
      <c r="C142" s="74"/>
      <c r="D142" s="74"/>
      <c r="E142" s="74"/>
      <c r="F142" s="74"/>
      <c r="G142" s="98"/>
      <c r="H142" s="99"/>
      <c r="I142" s="98"/>
      <c r="J142" s="99"/>
      <c r="K142" s="99"/>
      <c r="L142" s="98"/>
      <c r="M142" s="98"/>
      <c r="N142" s="98"/>
      <c r="O142" s="98"/>
      <c r="P142" s="98"/>
      <c r="Q142" s="98"/>
      <c r="R142" s="98"/>
      <c r="S142" s="98"/>
      <c r="T142" s="98"/>
      <c r="U142" s="98"/>
      <c r="V142" s="98"/>
      <c r="W142" s="98"/>
    </row>
    <row r="143" spans="1:23" s="100" customFormat="1">
      <c r="A143" s="74"/>
      <c r="B143" s="74"/>
      <c r="C143" s="74"/>
      <c r="D143" s="74"/>
      <c r="E143" s="74"/>
      <c r="F143" s="74"/>
      <c r="G143" s="98"/>
      <c r="H143" s="99"/>
      <c r="I143" s="98"/>
      <c r="J143" s="99"/>
      <c r="K143" s="99"/>
      <c r="L143" s="98"/>
      <c r="M143" s="98"/>
      <c r="N143" s="98"/>
      <c r="O143" s="98"/>
      <c r="P143" s="98"/>
      <c r="Q143" s="98"/>
      <c r="R143" s="98"/>
      <c r="S143" s="98"/>
      <c r="T143" s="98"/>
      <c r="U143" s="98"/>
      <c r="V143" s="98"/>
      <c r="W143" s="98"/>
    </row>
    <row r="144" spans="1:23" s="100" customFormat="1">
      <c r="A144" s="74"/>
      <c r="B144" s="74"/>
      <c r="C144" s="74"/>
      <c r="D144" s="74"/>
      <c r="E144" s="74"/>
      <c r="F144" s="74"/>
      <c r="G144" s="98"/>
      <c r="H144" s="99"/>
      <c r="I144" s="98"/>
      <c r="J144" s="99"/>
      <c r="K144" s="99"/>
      <c r="L144" s="98"/>
      <c r="M144" s="98"/>
      <c r="N144" s="98"/>
      <c r="O144" s="98"/>
      <c r="P144" s="98"/>
      <c r="Q144" s="98"/>
      <c r="R144" s="98"/>
      <c r="S144" s="98"/>
      <c r="T144" s="98"/>
      <c r="U144" s="98"/>
      <c r="V144" s="98"/>
      <c r="W144" s="98"/>
    </row>
    <row r="145" spans="1:23" s="100" customFormat="1">
      <c r="A145" s="74"/>
      <c r="B145" s="74"/>
      <c r="C145" s="74"/>
      <c r="D145" s="74"/>
      <c r="E145" s="74"/>
      <c r="F145" s="74"/>
      <c r="G145" s="98"/>
      <c r="H145" s="99"/>
      <c r="I145" s="98"/>
      <c r="J145" s="99"/>
      <c r="K145" s="99"/>
      <c r="L145" s="98"/>
      <c r="M145" s="98"/>
      <c r="N145" s="98"/>
      <c r="O145" s="98"/>
      <c r="P145" s="98"/>
      <c r="Q145" s="98"/>
      <c r="R145" s="98"/>
      <c r="S145" s="98"/>
      <c r="T145" s="98"/>
      <c r="U145" s="98"/>
      <c r="V145" s="98"/>
      <c r="W145" s="98"/>
    </row>
    <row r="146" spans="1:23" s="100" customFormat="1">
      <c r="A146" s="74"/>
      <c r="B146" s="74"/>
      <c r="C146" s="74"/>
      <c r="D146" s="74"/>
      <c r="E146" s="74"/>
      <c r="F146" s="74"/>
      <c r="G146" s="98"/>
      <c r="H146" s="99"/>
      <c r="I146" s="98"/>
      <c r="J146" s="99"/>
      <c r="K146" s="99"/>
      <c r="L146" s="98"/>
      <c r="M146" s="98"/>
      <c r="N146" s="98"/>
      <c r="O146" s="98"/>
      <c r="P146" s="98"/>
      <c r="Q146" s="98"/>
      <c r="R146" s="98"/>
      <c r="S146" s="98"/>
      <c r="T146" s="98"/>
      <c r="U146" s="98"/>
      <c r="V146" s="98"/>
      <c r="W146" s="98"/>
    </row>
    <row r="147" spans="1:23" s="100" customFormat="1">
      <c r="A147" s="74"/>
      <c r="B147" s="74"/>
      <c r="C147" s="74"/>
      <c r="D147" s="74"/>
      <c r="E147" s="74"/>
      <c r="F147" s="74"/>
      <c r="G147" s="98"/>
      <c r="H147" s="99"/>
      <c r="I147" s="98"/>
      <c r="J147" s="99"/>
      <c r="K147" s="99"/>
      <c r="L147" s="98"/>
      <c r="M147" s="98"/>
      <c r="N147" s="98"/>
      <c r="O147" s="98"/>
      <c r="P147" s="98"/>
      <c r="Q147" s="98"/>
      <c r="R147" s="98"/>
      <c r="S147" s="98"/>
      <c r="T147" s="98"/>
      <c r="U147" s="98"/>
      <c r="V147" s="98"/>
      <c r="W147" s="98"/>
    </row>
    <row r="148" spans="1:23" s="100" customFormat="1">
      <c r="A148" s="74"/>
      <c r="B148" s="74"/>
      <c r="C148" s="74"/>
      <c r="D148" s="74"/>
      <c r="E148" s="74"/>
      <c r="F148" s="74"/>
      <c r="G148" s="98"/>
      <c r="H148" s="99"/>
      <c r="I148" s="98"/>
      <c r="J148" s="99"/>
      <c r="K148" s="99"/>
      <c r="L148" s="98"/>
      <c r="M148" s="98"/>
      <c r="N148" s="98"/>
      <c r="O148" s="98"/>
      <c r="P148" s="98"/>
      <c r="Q148" s="98"/>
      <c r="R148" s="98"/>
      <c r="S148" s="98"/>
      <c r="T148" s="98"/>
      <c r="U148" s="98"/>
      <c r="V148" s="98"/>
      <c r="W148" s="98"/>
    </row>
    <row r="149" spans="1:23" s="100" customFormat="1">
      <c r="A149" s="74"/>
      <c r="B149" s="74"/>
      <c r="C149" s="74"/>
      <c r="D149" s="74"/>
      <c r="E149" s="74"/>
      <c r="F149" s="74"/>
      <c r="G149" s="98"/>
      <c r="H149" s="99"/>
      <c r="I149" s="98"/>
      <c r="J149" s="99"/>
      <c r="K149" s="99"/>
      <c r="L149" s="98"/>
      <c r="M149" s="98"/>
      <c r="N149" s="98"/>
      <c r="O149" s="98"/>
      <c r="P149" s="98"/>
      <c r="Q149" s="98"/>
      <c r="R149" s="98"/>
      <c r="S149" s="98"/>
      <c r="T149" s="98"/>
      <c r="U149" s="98"/>
      <c r="V149" s="98"/>
      <c r="W149" s="98"/>
    </row>
    <row r="150" spans="1:23" s="100" customFormat="1">
      <c r="A150" s="74"/>
      <c r="B150" s="74"/>
      <c r="C150" s="74"/>
      <c r="D150" s="74"/>
      <c r="E150" s="74"/>
      <c r="F150" s="74"/>
      <c r="G150" s="98"/>
      <c r="H150" s="99"/>
      <c r="I150" s="98"/>
      <c r="J150" s="99"/>
      <c r="K150" s="99"/>
      <c r="L150" s="98"/>
      <c r="M150" s="98"/>
      <c r="N150" s="98"/>
      <c r="O150" s="98"/>
      <c r="P150" s="98"/>
      <c r="Q150" s="98"/>
      <c r="R150" s="98"/>
      <c r="S150" s="98"/>
      <c r="T150" s="98"/>
      <c r="U150" s="98"/>
      <c r="V150" s="98"/>
      <c r="W150" s="98"/>
    </row>
    <row r="151" spans="1:23" s="100" customFormat="1">
      <c r="A151" s="74"/>
      <c r="B151" s="74"/>
      <c r="C151" s="74"/>
      <c r="D151" s="74"/>
      <c r="E151" s="74"/>
      <c r="F151" s="74"/>
      <c r="G151" s="98"/>
      <c r="H151" s="99"/>
      <c r="I151" s="98"/>
      <c r="J151" s="99"/>
      <c r="K151" s="99"/>
      <c r="L151" s="98"/>
      <c r="M151" s="98"/>
      <c r="N151" s="98"/>
      <c r="O151" s="98"/>
      <c r="P151" s="98"/>
      <c r="Q151" s="98"/>
      <c r="R151" s="98"/>
      <c r="S151" s="98"/>
      <c r="T151" s="98"/>
      <c r="U151" s="98"/>
      <c r="V151" s="98"/>
      <c r="W151" s="98"/>
    </row>
    <row r="152" spans="1:23" s="100" customFormat="1">
      <c r="A152" s="74"/>
      <c r="B152" s="74"/>
      <c r="C152" s="74"/>
      <c r="D152" s="74"/>
      <c r="E152" s="74"/>
      <c r="F152" s="74"/>
      <c r="G152" s="98"/>
      <c r="H152" s="99"/>
      <c r="I152" s="98"/>
      <c r="J152" s="99"/>
      <c r="K152" s="99"/>
      <c r="L152" s="98"/>
      <c r="M152" s="98"/>
      <c r="N152" s="98"/>
      <c r="O152" s="98"/>
      <c r="P152" s="98"/>
      <c r="Q152" s="98"/>
      <c r="R152" s="98"/>
      <c r="S152" s="98"/>
      <c r="T152" s="98"/>
      <c r="U152" s="98"/>
      <c r="V152" s="98"/>
      <c r="W152" s="98"/>
    </row>
    <row r="153" spans="1:23" s="100" customFormat="1">
      <c r="A153" s="74"/>
      <c r="B153" s="74"/>
      <c r="C153" s="74"/>
      <c r="D153" s="74"/>
      <c r="E153" s="74"/>
      <c r="F153" s="74"/>
      <c r="G153" s="98"/>
      <c r="H153" s="99"/>
      <c r="I153" s="98"/>
      <c r="J153" s="99"/>
      <c r="K153" s="99"/>
      <c r="L153" s="98"/>
      <c r="M153" s="98"/>
      <c r="N153" s="98"/>
      <c r="O153" s="98"/>
      <c r="P153" s="98"/>
      <c r="Q153" s="98"/>
      <c r="R153" s="98"/>
      <c r="S153" s="98"/>
      <c r="T153" s="98"/>
      <c r="U153" s="98"/>
      <c r="V153" s="98"/>
      <c r="W153" s="98"/>
    </row>
    <row r="154" spans="1:23" s="100" customFormat="1">
      <c r="A154" s="74"/>
      <c r="B154" s="74"/>
      <c r="C154" s="74"/>
      <c r="D154" s="74"/>
      <c r="E154" s="74"/>
      <c r="F154" s="74"/>
      <c r="G154" s="98"/>
      <c r="H154" s="99"/>
      <c r="I154" s="98"/>
      <c r="J154" s="99"/>
      <c r="K154" s="99"/>
      <c r="L154" s="98"/>
      <c r="M154" s="98"/>
      <c r="N154" s="98"/>
      <c r="O154" s="98"/>
      <c r="P154" s="98"/>
      <c r="Q154" s="98"/>
      <c r="R154" s="98"/>
      <c r="S154" s="98"/>
      <c r="T154" s="98"/>
      <c r="U154" s="98"/>
      <c r="V154" s="98"/>
      <c r="W154" s="98"/>
    </row>
    <row r="155" spans="1:23" s="100" customFormat="1">
      <c r="A155" s="74"/>
      <c r="B155" s="74"/>
      <c r="C155" s="74"/>
      <c r="D155" s="74"/>
      <c r="E155" s="74"/>
      <c r="F155" s="74"/>
      <c r="G155" s="98"/>
      <c r="H155" s="99"/>
      <c r="I155" s="98"/>
      <c r="J155" s="99"/>
      <c r="K155" s="99"/>
      <c r="L155" s="98"/>
      <c r="M155" s="98"/>
      <c r="N155" s="98"/>
      <c r="O155" s="98"/>
      <c r="P155" s="98"/>
      <c r="Q155" s="98"/>
      <c r="R155" s="98"/>
      <c r="S155" s="98"/>
      <c r="T155" s="98"/>
      <c r="U155" s="98"/>
      <c r="V155" s="98"/>
      <c r="W155" s="98"/>
    </row>
    <row r="156" spans="1:23" s="100" customFormat="1">
      <c r="A156" s="74"/>
      <c r="B156" s="74"/>
      <c r="C156" s="74"/>
      <c r="D156" s="74"/>
      <c r="E156" s="74"/>
      <c r="F156" s="74"/>
      <c r="G156" s="98"/>
      <c r="H156" s="99"/>
      <c r="I156" s="98"/>
      <c r="J156" s="99"/>
      <c r="K156" s="99"/>
      <c r="L156" s="98"/>
      <c r="M156" s="98"/>
      <c r="N156" s="98"/>
      <c r="O156" s="98"/>
      <c r="P156" s="98"/>
      <c r="Q156" s="98"/>
      <c r="R156" s="98"/>
      <c r="S156" s="98"/>
      <c r="T156" s="98"/>
      <c r="U156" s="98"/>
      <c r="V156" s="98"/>
      <c r="W156" s="98"/>
    </row>
    <row r="157" spans="1:23" s="100" customFormat="1">
      <c r="A157" s="74"/>
      <c r="B157" s="74"/>
      <c r="C157" s="74"/>
      <c r="D157" s="74"/>
      <c r="E157" s="74"/>
      <c r="F157" s="74"/>
      <c r="G157" s="98"/>
      <c r="H157" s="99"/>
      <c r="I157" s="98"/>
      <c r="J157" s="99"/>
      <c r="K157" s="99"/>
      <c r="L157" s="98"/>
      <c r="M157" s="98"/>
      <c r="N157" s="98"/>
      <c r="O157" s="98"/>
      <c r="P157" s="98"/>
      <c r="Q157" s="98"/>
      <c r="R157" s="98"/>
      <c r="S157" s="98"/>
      <c r="T157" s="98"/>
      <c r="U157" s="98"/>
      <c r="V157" s="98"/>
      <c r="W157" s="98"/>
    </row>
    <row r="158" spans="1:23" s="100" customFormat="1">
      <c r="A158" s="74"/>
      <c r="B158" s="74"/>
      <c r="C158" s="74"/>
      <c r="D158" s="74"/>
      <c r="E158" s="74"/>
      <c r="F158" s="74"/>
      <c r="G158" s="98"/>
      <c r="H158" s="99"/>
      <c r="I158" s="98"/>
      <c r="J158" s="99"/>
      <c r="K158" s="99"/>
      <c r="L158" s="98"/>
      <c r="M158" s="98"/>
      <c r="N158" s="98"/>
      <c r="O158" s="98"/>
      <c r="P158" s="98"/>
      <c r="Q158" s="98"/>
      <c r="R158" s="98"/>
      <c r="S158" s="98"/>
      <c r="T158" s="98"/>
      <c r="U158" s="98"/>
      <c r="V158" s="98"/>
      <c r="W158" s="98"/>
    </row>
    <row r="159" spans="1:23" s="100" customFormat="1">
      <c r="A159" s="74"/>
      <c r="B159" s="74"/>
      <c r="C159" s="74"/>
      <c r="D159" s="74"/>
      <c r="E159" s="74"/>
      <c r="F159" s="74"/>
      <c r="G159" s="98"/>
      <c r="H159" s="99"/>
      <c r="I159" s="98"/>
      <c r="J159" s="99"/>
      <c r="K159" s="99"/>
      <c r="L159" s="98"/>
      <c r="M159" s="98"/>
      <c r="N159" s="98"/>
      <c r="O159" s="98"/>
      <c r="P159" s="98"/>
      <c r="Q159" s="98"/>
      <c r="R159" s="98"/>
      <c r="S159" s="98"/>
      <c r="T159" s="98"/>
      <c r="U159" s="98"/>
      <c r="V159" s="98"/>
      <c r="W159" s="98"/>
    </row>
    <row r="160" spans="1:23" s="100" customFormat="1">
      <c r="A160" s="74"/>
      <c r="B160" s="74"/>
      <c r="C160" s="74"/>
      <c r="D160" s="74"/>
      <c r="E160" s="74"/>
      <c r="F160" s="74"/>
      <c r="G160" s="98"/>
      <c r="H160" s="99"/>
      <c r="I160" s="98"/>
      <c r="J160" s="99"/>
      <c r="K160" s="99"/>
      <c r="L160" s="98"/>
      <c r="M160" s="98"/>
      <c r="N160" s="98"/>
      <c r="O160" s="98"/>
      <c r="P160" s="98"/>
      <c r="Q160" s="98"/>
      <c r="R160" s="98"/>
      <c r="S160" s="98"/>
      <c r="T160" s="98"/>
      <c r="U160" s="98"/>
      <c r="V160" s="98"/>
      <c r="W160" s="98"/>
    </row>
    <row r="161" spans="1:23" s="100" customFormat="1">
      <c r="A161" s="74"/>
      <c r="B161" s="74"/>
      <c r="C161" s="74"/>
      <c r="D161" s="74"/>
      <c r="E161" s="74"/>
      <c r="F161" s="74"/>
      <c r="G161" s="98"/>
      <c r="H161" s="99"/>
      <c r="I161" s="98"/>
      <c r="J161" s="99"/>
      <c r="K161" s="99"/>
      <c r="L161" s="98"/>
      <c r="M161" s="98"/>
      <c r="N161" s="98"/>
      <c r="O161" s="98"/>
      <c r="P161" s="98"/>
      <c r="Q161" s="98"/>
      <c r="R161" s="98"/>
      <c r="S161" s="98"/>
      <c r="T161" s="98"/>
      <c r="U161" s="98"/>
      <c r="V161" s="98"/>
      <c r="W161" s="98"/>
    </row>
    <row r="162" spans="1:23" s="100" customFormat="1">
      <c r="A162" s="74"/>
      <c r="B162" s="74"/>
      <c r="C162" s="74"/>
      <c r="D162" s="74"/>
      <c r="E162" s="74"/>
      <c r="F162" s="74"/>
      <c r="G162" s="98"/>
      <c r="H162" s="99"/>
      <c r="I162" s="98"/>
      <c r="J162" s="99"/>
      <c r="K162" s="99"/>
      <c r="L162" s="98"/>
      <c r="M162" s="98"/>
      <c r="N162" s="98"/>
      <c r="O162" s="98"/>
      <c r="P162" s="98"/>
      <c r="Q162" s="98"/>
      <c r="R162" s="98"/>
      <c r="S162" s="98"/>
      <c r="T162" s="98"/>
      <c r="U162" s="98"/>
      <c r="V162" s="98"/>
      <c r="W162" s="98"/>
    </row>
    <row r="163" spans="1:23" s="100" customFormat="1">
      <c r="A163" s="74"/>
      <c r="B163" s="74"/>
      <c r="C163" s="74"/>
      <c r="D163" s="74"/>
      <c r="E163" s="74"/>
      <c r="F163" s="74"/>
      <c r="G163" s="98"/>
      <c r="H163" s="99"/>
      <c r="I163" s="98"/>
      <c r="J163" s="99"/>
      <c r="K163" s="99"/>
      <c r="L163" s="98"/>
      <c r="M163" s="98"/>
      <c r="N163" s="98"/>
      <c r="O163" s="98"/>
      <c r="P163" s="98"/>
      <c r="Q163" s="98"/>
      <c r="R163" s="98"/>
      <c r="S163" s="98"/>
      <c r="T163" s="98"/>
      <c r="U163" s="98"/>
      <c r="V163" s="98"/>
      <c r="W163" s="98"/>
    </row>
    <row r="164" spans="1:23" s="100" customFormat="1">
      <c r="A164" s="74"/>
      <c r="B164" s="74"/>
      <c r="C164" s="74"/>
      <c r="D164" s="74"/>
      <c r="E164" s="74"/>
      <c r="F164" s="74"/>
      <c r="G164" s="98"/>
      <c r="H164" s="99"/>
      <c r="I164" s="98"/>
      <c r="J164" s="99"/>
      <c r="K164" s="99"/>
      <c r="L164" s="98"/>
      <c r="M164" s="98"/>
      <c r="N164" s="98"/>
      <c r="O164" s="98"/>
      <c r="P164" s="98"/>
      <c r="Q164" s="98"/>
      <c r="R164" s="98"/>
      <c r="S164" s="98"/>
      <c r="T164" s="98"/>
      <c r="U164" s="98"/>
      <c r="V164" s="98"/>
      <c r="W164" s="98"/>
    </row>
    <row r="165" spans="1:23" s="100" customFormat="1">
      <c r="A165" s="74"/>
      <c r="B165" s="74"/>
      <c r="C165" s="74"/>
      <c r="D165" s="74"/>
      <c r="E165" s="74"/>
      <c r="F165" s="74"/>
      <c r="G165" s="98"/>
      <c r="H165" s="99"/>
      <c r="I165" s="98"/>
      <c r="J165" s="99"/>
      <c r="K165" s="99"/>
      <c r="L165" s="98"/>
      <c r="M165" s="98"/>
      <c r="N165" s="98"/>
      <c r="O165" s="98"/>
      <c r="P165" s="98"/>
      <c r="Q165" s="98"/>
      <c r="R165" s="98"/>
      <c r="S165" s="98"/>
      <c r="T165" s="98"/>
      <c r="U165" s="98"/>
      <c r="V165" s="98"/>
      <c r="W165" s="98"/>
    </row>
    <row r="166" spans="1:23" s="100" customFormat="1">
      <c r="A166" s="74"/>
      <c r="B166" s="74"/>
      <c r="C166" s="74"/>
      <c r="D166" s="74"/>
      <c r="E166" s="74"/>
      <c r="F166" s="74"/>
      <c r="G166" s="98"/>
      <c r="H166" s="99"/>
      <c r="I166" s="98"/>
      <c r="J166" s="99"/>
      <c r="K166" s="99"/>
      <c r="L166" s="98"/>
      <c r="M166" s="98"/>
      <c r="N166" s="98"/>
      <c r="O166" s="98"/>
      <c r="P166" s="98"/>
      <c r="Q166" s="98"/>
      <c r="R166" s="98"/>
      <c r="S166" s="98"/>
      <c r="T166" s="98"/>
      <c r="U166" s="98"/>
      <c r="V166" s="98"/>
      <c r="W166" s="98"/>
    </row>
    <row r="167" spans="1:23" s="100" customFormat="1">
      <c r="A167" s="74"/>
      <c r="B167" s="74"/>
      <c r="C167" s="74"/>
      <c r="D167" s="74"/>
      <c r="E167" s="74"/>
      <c r="F167" s="74"/>
      <c r="G167" s="98"/>
      <c r="H167" s="99"/>
      <c r="I167" s="98"/>
      <c r="J167" s="99"/>
      <c r="K167" s="99"/>
      <c r="L167" s="98"/>
      <c r="M167" s="98"/>
      <c r="N167" s="98"/>
      <c r="O167" s="98"/>
      <c r="P167" s="98"/>
      <c r="Q167" s="98"/>
      <c r="R167" s="98"/>
      <c r="S167" s="98"/>
      <c r="T167" s="98"/>
      <c r="U167" s="98"/>
      <c r="V167" s="98"/>
      <c r="W167" s="98"/>
    </row>
    <row r="168" spans="1:23" s="100" customFormat="1">
      <c r="A168" s="74"/>
      <c r="B168" s="74"/>
      <c r="C168" s="74"/>
      <c r="D168" s="74"/>
      <c r="E168" s="74"/>
      <c r="F168" s="74"/>
      <c r="G168" s="98"/>
      <c r="H168" s="99"/>
      <c r="I168" s="98"/>
      <c r="J168" s="99"/>
      <c r="K168" s="99"/>
      <c r="L168" s="98"/>
      <c r="M168" s="98"/>
      <c r="N168" s="98"/>
      <c r="O168" s="98"/>
      <c r="P168" s="98"/>
      <c r="Q168" s="98"/>
      <c r="R168" s="98"/>
      <c r="S168" s="98"/>
      <c r="T168" s="98"/>
      <c r="U168" s="98"/>
      <c r="V168" s="98"/>
      <c r="W168" s="98"/>
    </row>
    <row r="169" spans="1:23" s="100" customFormat="1">
      <c r="A169" s="74"/>
      <c r="B169" s="74"/>
      <c r="C169" s="74"/>
      <c r="D169" s="74"/>
      <c r="E169" s="74"/>
      <c r="F169" s="74"/>
      <c r="G169" s="98"/>
      <c r="H169" s="99"/>
      <c r="I169" s="98"/>
      <c r="J169" s="99"/>
      <c r="K169" s="99"/>
      <c r="L169" s="98"/>
      <c r="M169" s="98"/>
      <c r="N169" s="98"/>
      <c r="O169" s="98"/>
      <c r="P169" s="98"/>
      <c r="Q169" s="98"/>
      <c r="R169" s="98"/>
      <c r="S169" s="98"/>
      <c r="T169" s="98"/>
      <c r="U169" s="98"/>
      <c r="V169" s="98"/>
      <c r="W169" s="98"/>
    </row>
    <row r="170" spans="1:23" s="100" customFormat="1">
      <c r="A170" s="74"/>
      <c r="B170" s="74"/>
      <c r="C170" s="74"/>
      <c r="D170" s="74"/>
      <c r="E170" s="74"/>
      <c r="F170" s="74"/>
      <c r="G170" s="98"/>
      <c r="H170" s="99"/>
      <c r="I170" s="98"/>
      <c r="J170" s="99"/>
      <c r="K170" s="99"/>
      <c r="L170" s="98"/>
      <c r="M170" s="98"/>
      <c r="N170" s="98"/>
      <c r="O170" s="98"/>
      <c r="P170" s="98"/>
      <c r="Q170" s="98"/>
      <c r="R170" s="98"/>
      <c r="S170" s="98"/>
      <c r="T170" s="98"/>
      <c r="U170" s="98"/>
      <c r="V170" s="98"/>
      <c r="W170" s="98"/>
    </row>
    <row r="171" spans="1:23" s="100" customFormat="1">
      <c r="A171" s="74"/>
      <c r="B171" s="74"/>
      <c r="C171" s="74"/>
      <c r="D171" s="74"/>
      <c r="E171" s="74"/>
      <c r="F171" s="74"/>
      <c r="G171" s="98"/>
      <c r="H171" s="99"/>
      <c r="I171" s="98"/>
      <c r="J171" s="99"/>
      <c r="K171" s="99"/>
      <c r="L171" s="98"/>
      <c r="M171" s="98"/>
      <c r="N171" s="98"/>
      <c r="O171" s="98"/>
      <c r="P171" s="98"/>
      <c r="Q171" s="98"/>
      <c r="R171" s="98"/>
      <c r="S171" s="98"/>
      <c r="T171" s="98"/>
      <c r="U171" s="98"/>
      <c r="V171" s="98"/>
      <c r="W171" s="98"/>
    </row>
    <row r="172" spans="1:23" s="100" customFormat="1">
      <c r="A172" s="74"/>
      <c r="B172" s="74"/>
      <c r="C172" s="74"/>
      <c r="D172" s="74"/>
      <c r="E172" s="74"/>
      <c r="F172" s="74"/>
      <c r="G172" s="98"/>
      <c r="H172" s="99"/>
      <c r="I172" s="98"/>
      <c r="J172" s="99"/>
      <c r="K172" s="99"/>
      <c r="L172" s="98"/>
      <c r="M172" s="98"/>
      <c r="N172" s="98"/>
      <c r="O172" s="98"/>
      <c r="P172" s="98"/>
      <c r="Q172" s="98"/>
      <c r="R172" s="98"/>
      <c r="S172" s="98"/>
      <c r="T172" s="98"/>
      <c r="U172" s="98"/>
      <c r="V172" s="98"/>
      <c r="W172" s="98"/>
    </row>
    <row r="173" spans="1:23" s="100" customFormat="1">
      <c r="A173" s="74"/>
      <c r="B173" s="74"/>
      <c r="C173" s="74"/>
      <c r="D173" s="74"/>
      <c r="E173" s="74"/>
      <c r="F173" s="74"/>
      <c r="G173" s="98"/>
      <c r="H173" s="99"/>
      <c r="I173" s="98"/>
      <c r="J173" s="99"/>
      <c r="K173" s="99"/>
      <c r="L173" s="98"/>
      <c r="M173" s="98"/>
      <c r="N173" s="98"/>
      <c r="O173" s="98"/>
      <c r="P173" s="98"/>
      <c r="Q173" s="98"/>
      <c r="R173" s="98"/>
      <c r="S173" s="98"/>
      <c r="T173" s="98"/>
      <c r="U173" s="98"/>
      <c r="V173" s="98"/>
      <c r="W173" s="98"/>
    </row>
    <row r="174" spans="1:23" s="100" customFormat="1">
      <c r="A174" s="74"/>
      <c r="B174" s="74"/>
      <c r="C174" s="74"/>
      <c r="D174" s="74"/>
      <c r="E174" s="74"/>
      <c r="F174" s="74"/>
      <c r="G174" s="98"/>
      <c r="H174" s="99"/>
      <c r="I174" s="98"/>
      <c r="J174" s="99"/>
      <c r="K174" s="99"/>
      <c r="L174" s="98"/>
      <c r="M174" s="98"/>
      <c r="N174" s="98"/>
      <c r="O174" s="98"/>
      <c r="P174" s="98"/>
      <c r="Q174" s="98"/>
      <c r="R174" s="98"/>
      <c r="S174" s="98"/>
      <c r="T174" s="98"/>
      <c r="U174" s="98"/>
      <c r="V174" s="98"/>
      <c r="W174" s="98"/>
    </row>
    <row r="175" spans="1:23" s="100" customFormat="1">
      <c r="A175" s="74"/>
      <c r="B175" s="74"/>
      <c r="C175" s="74"/>
      <c r="D175" s="74"/>
      <c r="E175" s="74"/>
      <c r="F175" s="74"/>
      <c r="G175" s="98"/>
      <c r="H175" s="99"/>
      <c r="I175" s="98"/>
      <c r="J175" s="99"/>
      <c r="K175" s="99"/>
      <c r="L175" s="98"/>
      <c r="M175" s="98"/>
      <c r="N175" s="98"/>
      <c r="O175" s="98"/>
      <c r="P175" s="98"/>
      <c r="Q175" s="98"/>
      <c r="R175" s="98"/>
      <c r="S175" s="98"/>
      <c r="T175" s="98"/>
      <c r="U175" s="98"/>
      <c r="V175" s="98"/>
      <c r="W175" s="98"/>
    </row>
    <row r="176" spans="1:23" s="100" customFormat="1">
      <c r="A176" s="74"/>
      <c r="B176" s="74"/>
      <c r="C176" s="74"/>
      <c r="D176" s="74"/>
      <c r="E176" s="74"/>
      <c r="F176" s="74"/>
      <c r="G176" s="98"/>
      <c r="H176" s="99"/>
      <c r="I176" s="98"/>
      <c r="J176" s="99"/>
      <c r="K176" s="99"/>
      <c r="L176" s="98"/>
      <c r="M176" s="98"/>
      <c r="N176" s="98"/>
      <c r="O176" s="98"/>
      <c r="P176" s="98"/>
      <c r="Q176" s="98"/>
      <c r="R176" s="98"/>
      <c r="S176" s="98"/>
      <c r="T176" s="98"/>
      <c r="U176" s="98"/>
      <c r="V176" s="98"/>
      <c r="W176" s="98"/>
    </row>
    <row r="177" spans="1:23" s="100" customFormat="1">
      <c r="A177" s="74"/>
      <c r="B177" s="74"/>
      <c r="C177" s="74"/>
      <c r="D177" s="74"/>
      <c r="E177" s="74"/>
      <c r="F177" s="74"/>
      <c r="G177" s="98"/>
      <c r="H177" s="99"/>
      <c r="I177" s="98"/>
      <c r="J177" s="99"/>
      <c r="K177" s="99"/>
      <c r="L177" s="98"/>
      <c r="M177" s="98"/>
      <c r="N177" s="98"/>
      <c r="O177" s="98"/>
      <c r="P177" s="98"/>
      <c r="Q177" s="98"/>
      <c r="R177" s="98"/>
      <c r="S177" s="98"/>
      <c r="T177" s="98"/>
      <c r="U177" s="98"/>
      <c r="V177" s="98"/>
      <c r="W177" s="98"/>
    </row>
    <row r="178" spans="1:23" s="100" customFormat="1">
      <c r="A178" s="74"/>
      <c r="B178" s="74"/>
      <c r="C178" s="74"/>
      <c r="D178" s="74"/>
      <c r="E178" s="74"/>
      <c r="F178" s="74"/>
      <c r="G178" s="98"/>
      <c r="H178" s="99"/>
      <c r="I178" s="98"/>
      <c r="J178" s="99"/>
      <c r="K178" s="99"/>
      <c r="L178" s="98"/>
      <c r="M178" s="98"/>
      <c r="N178" s="98"/>
      <c r="O178" s="98"/>
      <c r="P178" s="98"/>
      <c r="Q178" s="98"/>
      <c r="R178" s="98"/>
      <c r="S178" s="98"/>
      <c r="T178" s="98"/>
      <c r="U178" s="98"/>
      <c r="V178" s="98"/>
      <c r="W178" s="98"/>
    </row>
    <row r="179" spans="1:23" s="100" customFormat="1">
      <c r="A179" s="74"/>
      <c r="B179" s="74"/>
      <c r="C179" s="74"/>
      <c r="D179" s="74"/>
      <c r="E179" s="74"/>
      <c r="F179" s="74"/>
      <c r="G179" s="98"/>
      <c r="H179" s="99"/>
      <c r="I179" s="98"/>
      <c r="J179" s="99"/>
      <c r="K179" s="99"/>
      <c r="L179" s="98"/>
      <c r="M179" s="98"/>
      <c r="N179" s="98"/>
      <c r="O179" s="98"/>
      <c r="P179" s="98"/>
      <c r="Q179" s="98"/>
      <c r="R179" s="98"/>
      <c r="S179" s="98"/>
      <c r="T179" s="98"/>
      <c r="U179" s="98"/>
      <c r="V179" s="98"/>
      <c r="W179" s="98"/>
    </row>
    <row r="180" spans="1:23" s="100" customFormat="1">
      <c r="A180" s="74"/>
      <c r="B180" s="74"/>
      <c r="C180" s="74"/>
      <c r="D180" s="74"/>
      <c r="E180" s="74"/>
      <c r="F180" s="74"/>
      <c r="G180" s="98"/>
      <c r="H180" s="99"/>
      <c r="I180" s="98"/>
      <c r="J180" s="99"/>
      <c r="K180" s="99"/>
      <c r="L180" s="98"/>
      <c r="M180" s="98"/>
      <c r="N180" s="98"/>
      <c r="O180" s="98"/>
      <c r="P180" s="98"/>
      <c r="Q180" s="98"/>
      <c r="R180" s="98"/>
      <c r="S180" s="98"/>
      <c r="T180" s="98"/>
      <c r="U180" s="98"/>
      <c r="V180" s="98"/>
      <c r="W180" s="98"/>
    </row>
    <row r="181" spans="1:23" s="100" customFormat="1">
      <c r="A181" s="74"/>
      <c r="B181" s="74"/>
      <c r="C181" s="74"/>
      <c r="D181" s="74"/>
      <c r="E181" s="74"/>
      <c r="F181" s="74"/>
      <c r="G181" s="98"/>
      <c r="H181" s="99"/>
      <c r="I181" s="98"/>
      <c r="J181" s="99"/>
      <c r="K181" s="99"/>
      <c r="L181" s="98"/>
      <c r="M181" s="98"/>
      <c r="N181" s="98"/>
      <c r="O181" s="98"/>
      <c r="P181" s="98"/>
      <c r="Q181" s="98"/>
      <c r="R181" s="98"/>
      <c r="S181" s="98"/>
      <c r="T181" s="98"/>
      <c r="U181" s="98"/>
      <c r="V181" s="98"/>
      <c r="W181" s="98"/>
    </row>
    <row r="182" spans="1:23" s="100" customFormat="1">
      <c r="A182" s="74"/>
      <c r="B182" s="74"/>
      <c r="C182" s="74"/>
      <c r="D182" s="74"/>
      <c r="E182" s="74"/>
      <c r="F182" s="74"/>
      <c r="G182" s="98"/>
      <c r="H182" s="99"/>
      <c r="I182" s="98"/>
      <c r="J182" s="99"/>
      <c r="K182" s="99"/>
      <c r="L182" s="98"/>
      <c r="M182" s="98"/>
      <c r="N182" s="98"/>
      <c r="O182" s="98"/>
      <c r="P182" s="98"/>
      <c r="Q182" s="98"/>
      <c r="R182" s="98"/>
      <c r="S182" s="98"/>
      <c r="T182" s="98"/>
      <c r="U182" s="98"/>
      <c r="V182" s="98"/>
      <c r="W182" s="98"/>
    </row>
    <row r="183" spans="1:23" s="100" customFormat="1">
      <c r="A183" s="74"/>
      <c r="B183" s="74"/>
      <c r="C183" s="74"/>
      <c r="D183" s="74"/>
      <c r="E183" s="74"/>
      <c r="F183" s="74"/>
      <c r="G183" s="98"/>
      <c r="H183" s="99"/>
      <c r="I183" s="98"/>
      <c r="J183" s="99"/>
      <c r="K183" s="99"/>
      <c r="L183" s="98"/>
      <c r="M183" s="98"/>
      <c r="N183" s="98"/>
      <c r="O183" s="98"/>
      <c r="P183" s="98"/>
      <c r="Q183" s="98"/>
      <c r="R183" s="98"/>
      <c r="S183" s="98"/>
      <c r="T183" s="98"/>
      <c r="U183" s="98"/>
      <c r="V183" s="98"/>
      <c r="W183" s="98"/>
    </row>
    <row r="184" spans="1:23" s="100" customFormat="1">
      <c r="A184" s="74"/>
      <c r="B184" s="74"/>
      <c r="C184" s="74"/>
      <c r="D184" s="74"/>
      <c r="E184" s="74"/>
      <c r="F184" s="74"/>
      <c r="G184" s="98"/>
      <c r="H184" s="99"/>
      <c r="I184" s="98"/>
      <c r="J184" s="99"/>
      <c r="K184" s="99"/>
      <c r="L184" s="98"/>
      <c r="M184" s="98"/>
      <c r="N184" s="98"/>
      <c r="O184" s="98"/>
      <c r="P184" s="98"/>
      <c r="Q184" s="98"/>
      <c r="R184" s="98"/>
      <c r="S184" s="98"/>
      <c r="T184" s="98"/>
      <c r="U184" s="98"/>
      <c r="V184" s="98"/>
      <c r="W184" s="98"/>
    </row>
    <row r="185" spans="1:23" s="100" customFormat="1">
      <c r="A185" s="74"/>
      <c r="B185" s="74"/>
      <c r="C185" s="74"/>
      <c r="D185" s="74"/>
      <c r="E185" s="74"/>
      <c r="F185" s="74"/>
      <c r="G185" s="98"/>
      <c r="H185" s="99"/>
      <c r="I185" s="98"/>
      <c r="J185" s="99"/>
      <c r="K185" s="99"/>
      <c r="L185" s="98"/>
      <c r="M185" s="98"/>
      <c r="N185" s="98"/>
      <c r="O185" s="98"/>
      <c r="P185" s="98"/>
      <c r="Q185" s="98"/>
      <c r="R185" s="98"/>
      <c r="S185" s="98"/>
      <c r="T185" s="98"/>
      <c r="U185" s="98"/>
      <c r="V185" s="98"/>
      <c r="W185" s="98"/>
    </row>
    <row r="186" spans="1:23" s="100" customFormat="1">
      <c r="A186" s="74"/>
      <c r="B186" s="74"/>
      <c r="C186" s="74"/>
      <c r="D186" s="74"/>
      <c r="E186" s="74"/>
      <c r="F186" s="74"/>
      <c r="G186" s="98"/>
      <c r="H186" s="99"/>
      <c r="I186" s="98"/>
      <c r="J186" s="99"/>
      <c r="K186" s="99"/>
      <c r="L186" s="98"/>
      <c r="M186" s="98"/>
      <c r="N186" s="98"/>
      <c r="O186" s="98"/>
      <c r="P186" s="98"/>
      <c r="Q186" s="98"/>
      <c r="R186" s="98"/>
      <c r="S186" s="98"/>
      <c r="T186" s="98"/>
      <c r="U186" s="98"/>
      <c r="V186" s="98"/>
      <c r="W186" s="98"/>
    </row>
    <row r="187" spans="1:23" s="100" customFormat="1">
      <c r="A187" s="74"/>
      <c r="B187" s="74"/>
      <c r="C187" s="74"/>
      <c r="D187" s="74"/>
      <c r="E187" s="74"/>
      <c r="F187" s="74"/>
      <c r="G187" s="98"/>
      <c r="H187" s="99"/>
      <c r="I187" s="98"/>
      <c r="J187" s="99"/>
      <c r="K187" s="99"/>
      <c r="L187" s="98"/>
      <c r="M187" s="98"/>
      <c r="N187" s="98"/>
      <c r="O187" s="98"/>
      <c r="P187" s="98"/>
      <c r="Q187" s="98"/>
      <c r="R187" s="98"/>
      <c r="S187" s="98"/>
      <c r="T187" s="98"/>
      <c r="U187" s="98"/>
      <c r="V187" s="98"/>
      <c r="W187" s="98"/>
    </row>
    <row r="188" spans="1:23" s="100" customFormat="1">
      <c r="A188" s="74"/>
      <c r="B188" s="74"/>
      <c r="C188" s="74"/>
      <c r="D188" s="74"/>
      <c r="E188" s="74"/>
      <c r="F188" s="74"/>
      <c r="G188" s="98"/>
      <c r="H188" s="99"/>
      <c r="I188" s="98"/>
      <c r="J188" s="99"/>
      <c r="K188" s="99"/>
      <c r="L188" s="98"/>
      <c r="M188" s="98"/>
      <c r="N188" s="98"/>
      <c r="O188" s="98"/>
      <c r="P188" s="98"/>
      <c r="Q188" s="98"/>
      <c r="R188" s="98"/>
      <c r="S188" s="98"/>
      <c r="T188" s="98"/>
      <c r="U188" s="98"/>
      <c r="V188" s="98"/>
      <c r="W188" s="98"/>
    </row>
    <row r="189" spans="1:23" s="100" customFormat="1">
      <c r="A189" s="74"/>
      <c r="B189" s="74"/>
      <c r="C189" s="74"/>
      <c r="D189" s="74"/>
      <c r="E189" s="74"/>
      <c r="F189" s="74"/>
      <c r="G189" s="98"/>
      <c r="H189" s="99"/>
      <c r="I189" s="98"/>
      <c r="J189" s="99"/>
      <c r="K189" s="99"/>
      <c r="L189" s="98"/>
      <c r="M189" s="98"/>
      <c r="N189" s="98"/>
      <c r="O189" s="98"/>
      <c r="P189" s="98"/>
      <c r="Q189" s="98"/>
      <c r="R189" s="98"/>
      <c r="S189" s="98"/>
      <c r="T189" s="98"/>
      <c r="U189" s="98"/>
      <c r="V189" s="98"/>
      <c r="W189" s="98"/>
    </row>
    <row r="190" spans="1:23" s="100" customFormat="1">
      <c r="A190" s="74"/>
      <c r="B190" s="74"/>
      <c r="C190" s="74"/>
      <c r="D190" s="74"/>
      <c r="E190" s="74"/>
      <c r="F190" s="74"/>
      <c r="G190" s="98"/>
      <c r="H190" s="99"/>
      <c r="I190" s="98"/>
      <c r="J190" s="99"/>
      <c r="K190" s="99"/>
      <c r="L190" s="98"/>
      <c r="M190" s="98"/>
      <c r="N190" s="98"/>
      <c r="O190" s="98"/>
      <c r="P190" s="98"/>
      <c r="Q190" s="98"/>
      <c r="R190" s="98"/>
      <c r="S190" s="98"/>
      <c r="T190" s="98"/>
      <c r="U190" s="98"/>
      <c r="V190" s="98"/>
      <c r="W190" s="98"/>
    </row>
    <row r="191" spans="1:23" s="100" customFormat="1">
      <c r="A191" s="74"/>
      <c r="B191" s="74"/>
      <c r="C191" s="74"/>
      <c r="D191" s="74"/>
      <c r="E191" s="74"/>
      <c r="F191" s="74"/>
      <c r="G191" s="98"/>
      <c r="H191" s="99"/>
      <c r="I191" s="98"/>
      <c r="J191" s="99"/>
      <c r="K191" s="99"/>
      <c r="L191" s="98"/>
      <c r="M191" s="98"/>
      <c r="N191" s="98"/>
      <c r="O191" s="98"/>
      <c r="P191" s="98"/>
      <c r="Q191" s="98"/>
      <c r="R191" s="98"/>
      <c r="S191" s="98"/>
      <c r="T191" s="98"/>
      <c r="U191" s="98"/>
      <c r="V191" s="98"/>
      <c r="W191" s="98"/>
    </row>
    <row r="192" spans="1:23" s="100" customFormat="1">
      <c r="A192" s="74"/>
      <c r="B192" s="74"/>
      <c r="C192" s="74"/>
      <c r="D192" s="74"/>
      <c r="E192" s="74"/>
      <c r="F192" s="74"/>
      <c r="G192" s="98"/>
      <c r="H192" s="99"/>
      <c r="I192" s="98"/>
      <c r="J192" s="99"/>
      <c r="K192" s="99"/>
      <c r="L192" s="98"/>
      <c r="M192" s="98"/>
      <c r="N192" s="98"/>
      <c r="O192" s="98"/>
      <c r="P192" s="98"/>
      <c r="Q192" s="98"/>
      <c r="R192" s="98"/>
      <c r="S192" s="98"/>
      <c r="T192" s="98"/>
      <c r="U192" s="98"/>
      <c r="V192" s="98"/>
      <c r="W192" s="98"/>
    </row>
    <row r="193" spans="1:23" s="100" customFormat="1">
      <c r="A193" s="74"/>
      <c r="B193" s="74"/>
      <c r="C193" s="74"/>
      <c r="D193" s="74"/>
      <c r="E193" s="74"/>
      <c r="F193" s="74"/>
      <c r="G193" s="98"/>
      <c r="H193" s="99"/>
      <c r="I193" s="98"/>
      <c r="J193" s="99"/>
      <c r="K193" s="99"/>
      <c r="L193" s="98"/>
      <c r="M193" s="98"/>
      <c r="N193" s="98"/>
      <c r="O193" s="98"/>
      <c r="P193" s="98"/>
      <c r="Q193" s="98"/>
      <c r="R193" s="98"/>
      <c r="S193" s="98"/>
      <c r="T193" s="98"/>
      <c r="U193" s="98"/>
      <c r="V193" s="98"/>
      <c r="W193" s="98"/>
    </row>
    <row r="194" spans="1:23" s="100" customFormat="1">
      <c r="A194" s="74"/>
      <c r="B194" s="74"/>
      <c r="C194" s="74"/>
      <c r="D194" s="74"/>
      <c r="E194" s="74"/>
      <c r="F194" s="74"/>
      <c r="G194" s="98"/>
      <c r="H194" s="99"/>
      <c r="I194" s="98"/>
      <c r="J194" s="99"/>
      <c r="K194" s="99"/>
      <c r="L194" s="98"/>
      <c r="M194" s="98"/>
      <c r="N194" s="98"/>
      <c r="O194" s="98"/>
      <c r="P194" s="98"/>
      <c r="Q194" s="98"/>
      <c r="R194" s="98"/>
      <c r="S194" s="98"/>
      <c r="T194" s="98"/>
      <c r="U194" s="98"/>
      <c r="V194" s="98"/>
      <c r="W194" s="98"/>
    </row>
    <row r="195" spans="1:23" s="100" customFormat="1">
      <c r="A195" s="74"/>
      <c r="B195" s="74"/>
      <c r="C195" s="74"/>
      <c r="D195" s="74"/>
      <c r="E195" s="74"/>
      <c r="F195" s="74"/>
      <c r="G195" s="98"/>
      <c r="H195" s="99"/>
      <c r="I195" s="98"/>
      <c r="J195" s="99"/>
      <c r="K195" s="99"/>
      <c r="L195" s="98"/>
      <c r="M195" s="98"/>
      <c r="N195" s="98"/>
      <c r="O195" s="98"/>
      <c r="P195" s="98"/>
      <c r="Q195" s="98"/>
      <c r="R195" s="98"/>
      <c r="S195" s="98"/>
      <c r="T195" s="98"/>
      <c r="U195" s="98"/>
      <c r="V195" s="98"/>
      <c r="W195" s="98"/>
    </row>
    <row r="196" spans="1:23" s="100" customFormat="1">
      <c r="A196" s="74"/>
      <c r="B196" s="74"/>
      <c r="C196" s="74"/>
      <c r="D196" s="74"/>
      <c r="E196" s="74"/>
      <c r="F196" s="74"/>
      <c r="G196" s="98"/>
      <c r="H196" s="99"/>
      <c r="I196" s="98"/>
      <c r="J196" s="99"/>
      <c r="K196" s="99"/>
      <c r="L196" s="98"/>
      <c r="M196" s="98"/>
      <c r="N196" s="98"/>
      <c r="O196" s="98"/>
      <c r="P196" s="98"/>
      <c r="Q196" s="98"/>
      <c r="R196" s="98"/>
      <c r="S196" s="98"/>
      <c r="T196" s="98"/>
      <c r="U196" s="98"/>
      <c r="V196" s="98"/>
      <c r="W196" s="98"/>
    </row>
    <row r="197" spans="1:23" s="100" customFormat="1">
      <c r="A197" s="74"/>
      <c r="B197" s="74"/>
      <c r="C197" s="74"/>
      <c r="D197" s="74"/>
      <c r="E197" s="74"/>
      <c r="F197" s="74"/>
      <c r="G197" s="98"/>
      <c r="H197" s="99"/>
      <c r="I197" s="98"/>
      <c r="J197" s="99"/>
      <c r="K197" s="99"/>
      <c r="L197" s="98"/>
      <c r="M197" s="98"/>
      <c r="N197" s="98"/>
      <c r="O197" s="98"/>
      <c r="P197" s="98"/>
      <c r="Q197" s="98"/>
      <c r="R197" s="98"/>
      <c r="S197" s="98"/>
      <c r="T197" s="98"/>
      <c r="U197" s="98"/>
      <c r="V197" s="98"/>
      <c r="W197" s="98"/>
    </row>
    <row r="198" spans="1:23" s="100" customFormat="1">
      <c r="A198" s="74"/>
      <c r="B198" s="74"/>
      <c r="C198" s="74"/>
      <c r="D198" s="74"/>
      <c r="E198" s="74"/>
      <c r="F198" s="74"/>
      <c r="G198" s="98"/>
      <c r="H198" s="99"/>
      <c r="I198" s="98"/>
      <c r="J198" s="99"/>
      <c r="K198" s="99"/>
      <c r="L198" s="98"/>
      <c r="M198" s="98"/>
      <c r="N198" s="98"/>
      <c r="O198" s="98"/>
      <c r="P198" s="98"/>
      <c r="Q198" s="98"/>
      <c r="R198" s="98"/>
      <c r="S198" s="98"/>
      <c r="T198" s="98"/>
      <c r="U198" s="98"/>
      <c r="V198" s="98"/>
      <c r="W198" s="98"/>
    </row>
    <row r="199" spans="1:23" s="100" customFormat="1">
      <c r="A199" s="74"/>
      <c r="B199" s="74"/>
      <c r="C199" s="74"/>
      <c r="D199" s="74"/>
      <c r="E199" s="74"/>
      <c r="F199" s="74"/>
      <c r="G199" s="98"/>
      <c r="H199" s="99"/>
      <c r="I199" s="98"/>
      <c r="J199" s="99"/>
      <c r="K199" s="99"/>
      <c r="L199" s="98"/>
      <c r="M199" s="98"/>
      <c r="N199" s="98"/>
      <c r="O199" s="98"/>
      <c r="P199" s="98"/>
      <c r="Q199" s="98"/>
      <c r="R199" s="98"/>
      <c r="S199" s="98"/>
      <c r="T199" s="98"/>
      <c r="U199" s="98"/>
      <c r="V199" s="98"/>
      <c r="W199" s="98"/>
    </row>
    <row r="200" spans="1:23" s="100" customFormat="1">
      <c r="A200" s="74"/>
      <c r="B200" s="74"/>
      <c r="C200" s="74"/>
      <c r="D200" s="74"/>
      <c r="E200" s="74"/>
      <c r="F200" s="74"/>
      <c r="G200" s="98"/>
      <c r="H200" s="99"/>
      <c r="I200" s="98"/>
      <c r="J200" s="99"/>
      <c r="K200" s="99"/>
      <c r="L200" s="98"/>
      <c r="M200" s="98"/>
      <c r="N200" s="98"/>
      <c r="O200" s="98"/>
      <c r="P200" s="98"/>
      <c r="Q200" s="98"/>
      <c r="R200" s="98"/>
      <c r="S200" s="98"/>
      <c r="T200" s="98"/>
      <c r="U200" s="98"/>
      <c r="V200" s="98"/>
      <c r="W200" s="98"/>
    </row>
    <row r="201" spans="1:23" s="100" customFormat="1">
      <c r="A201" s="74"/>
      <c r="B201" s="74"/>
      <c r="C201" s="74"/>
      <c r="D201" s="74"/>
      <c r="E201" s="74"/>
      <c r="F201" s="74"/>
      <c r="G201" s="98"/>
      <c r="H201" s="99"/>
      <c r="I201" s="98"/>
      <c r="J201" s="99"/>
      <c r="K201" s="99"/>
      <c r="L201" s="98"/>
      <c r="M201" s="98"/>
      <c r="N201" s="98"/>
      <c r="O201" s="98"/>
      <c r="P201" s="98"/>
      <c r="Q201" s="98"/>
      <c r="R201" s="98"/>
      <c r="S201" s="98"/>
      <c r="T201" s="98"/>
      <c r="U201" s="98"/>
      <c r="V201" s="98"/>
      <c r="W201" s="98"/>
    </row>
    <row r="202" spans="1:23" s="100" customFormat="1">
      <c r="A202" s="74"/>
      <c r="B202" s="74"/>
      <c r="C202" s="74"/>
      <c r="D202" s="74"/>
      <c r="E202" s="74"/>
      <c r="F202" s="74"/>
      <c r="G202" s="98"/>
      <c r="H202" s="99"/>
      <c r="I202" s="98"/>
      <c r="J202" s="99"/>
      <c r="K202" s="99"/>
      <c r="L202" s="98"/>
      <c r="M202" s="98"/>
      <c r="N202" s="98"/>
      <c r="O202" s="98"/>
      <c r="P202" s="98"/>
      <c r="Q202" s="98"/>
      <c r="R202" s="98"/>
      <c r="S202" s="98"/>
      <c r="T202" s="98"/>
      <c r="U202" s="98"/>
      <c r="V202" s="98"/>
      <c r="W202" s="98"/>
    </row>
    <row r="203" spans="1:23" s="100" customFormat="1">
      <c r="A203" s="74"/>
      <c r="B203" s="74"/>
      <c r="C203" s="74"/>
      <c r="D203" s="74"/>
      <c r="E203" s="74"/>
      <c r="F203" s="74"/>
      <c r="G203" s="98"/>
      <c r="H203" s="99"/>
      <c r="I203" s="98"/>
      <c r="J203" s="99"/>
      <c r="K203" s="99"/>
      <c r="L203" s="98"/>
      <c r="M203" s="98"/>
      <c r="N203" s="98"/>
      <c r="O203" s="98"/>
      <c r="P203" s="98"/>
      <c r="Q203" s="98"/>
      <c r="R203" s="98"/>
      <c r="S203" s="98"/>
      <c r="T203" s="98"/>
      <c r="U203" s="98"/>
      <c r="V203" s="98"/>
      <c r="W203" s="98"/>
    </row>
    <row r="204" spans="1:23" s="100" customFormat="1">
      <c r="A204" s="74"/>
      <c r="B204" s="74"/>
      <c r="C204" s="74"/>
      <c r="D204" s="74"/>
      <c r="E204" s="74"/>
      <c r="F204" s="74"/>
      <c r="G204" s="98"/>
      <c r="H204" s="99"/>
      <c r="I204" s="98"/>
      <c r="J204" s="99"/>
      <c r="K204" s="99"/>
      <c r="L204" s="98"/>
      <c r="M204" s="98"/>
      <c r="N204" s="98"/>
      <c r="O204" s="98"/>
      <c r="P204" s="98"/>
      <c r="Q204" s="98"/>
      <c r="R204" s="98"/>
      <c r="S204" s="98"/>
      <c r="T204" s="98"/>
      <c r="U204" s="98"/>
      <c r="V204" s="98"/>
      <c r="W204" s="98"/>
    </row>
    <row r="205" spans="1:23" s="100" customFormat="1">
      <c r="A205" s="74"/>
      <c r="B205" s="74"/>
      <c r="C205" s="74"/>
      <c r="D205" s="74"/>
      <c r="E205" s="74"/>
      <c r="F205" s="74"/>
      <c r="G205" s="98"/>
      <c r="H205" s="99"/>
      <c r="I205" s="98"/>
      <c r="J205" s="99"/>
      <c r="K205" s="99"/>
      <c r="L205" s="98"/>
      <c r="M205" s="98"/>
      <c r="N205" s="98"/>
      <c r="O205" s="98"/>
      <c r="P205" s="98"/>
      <c r="Q205" s="98"/>
      <c r="R205" s="98"/>
      <c r="S205" s="98"/>
      <c r="T205" s="98"/>
      <c r="U205" s="98"/>
      <c r="V205" s="98"/>
      <c r="W205" s="98"/>
    </row>
    <row r="206" spans="1:23" s="100" customFormat="1">
      <c r="A206" s="74"/>
      <c r="B206" s="74"/>
      <c r="C206" s="74"/>
      <c r="D206" s="74"/>
      <c r="E206" s="74"/>
      <c r="F206" s="74"/>
      <c r="G206" s="98"/>
      <c r="H206" s="99"/>
      <c r="I206" s="98"/>
      <c r="J206" s="99"/>
      <c r="K206" s="99"/>
      <c r="L206" s="98"/>
      <c r="M206" s="98"/>
      <c r="N206" s="98"/>
      <c r="O206" s="98"/>
      <c r="P206" s="98"/>
      <c r="Q206" s="98"/>
      <c r="R206" s="98"/>
      <c r="S206" s="98"/>
      <c r="T206" s="98"/>
      <c r="U206" s="98"/>
      <c r="V206" s="98"/>
      <c r="W206" s="98"/>
    </row>
    <row r="207" spans="1:23" s="100" customFormat="1">
      <c r="A207" s="74"/>
      <c r="B207" s="74"/>
      <c r="C207" s="74"/>
      <c r="D207" s="74"/>
      <c r="E207" s="74"/>
      <c r="F207" s="74"/>
      <c r="G207" s="98"/>
      <c r="H207" s="99"/>
      <c r="I207" s="98"/>
      <c r="J207" s="99"/>
      <c r="K207" s="99"/>
      <c r="L207" s="98"/>
      <c r="M207" s="98"/>
      <c r="N207" s="98"/>
      <c r="O207" s="98"/>
      <c r="P207" s="98"/>
      <c r="Q207" s="98"/>
      <c r="R207" s="98"/>
      <c r="S207" s="98"/>
      <c r="T207" s="98"/>
      <c r="U207" s="98"/>
      <c r="V207" s="98"/>
      <c r="W207" s="98"/>
    </row>
    <row r="208" spans="1:23" s="100" customFormat="1">
      <c r="A208" s="74"/>
      <c r="B208" s="74"/>
      <c r="C208" s="74"/>
      <c r="D208" s="74"/>
      <c r="E208" s="74"/>
      <c r="F208" s="74"/>
      <c r="G208" s="98"/>
      <c r="H208" s="99"/>
      <c r="I208" s="98"/>
      <c r="J208" s="99"/>
      <c r="K208" s="99"/>
      <c r="L208" s="98"/>
      <c r="M208" s="98"/>
      <c r="N208" s="98"/>
      <c r="O208" s="98"/>
      <c r="P208" s="98"/>
      <c r="Q208" s="98"/>
      <c r="R208" s="98"/>
      <c r="S208" s="98"/>
      <c r="T208" s="98"/>
      <c r="U208" s="98"/>
      <c r="V208" s="98"/>
      <c r="W208" s="98"/>
    </row>
    <row r="209" spans="1:23" s="100" customFormat="1">
      <c r="A209" s="74"/>
      <c r="B209" s="74"/>
      <c r="C209" s="74"/>
      <c r="D209" s="74"/>
      <c r="E209" s="74"/>
      <c r="F209" s="74"/>
      <c r="G209" s="98"/>
      <c r="H209" s="99"/>
      <c r="I209" s="98"/>
      <c r="J209" s="99"/>
      <c r="K209" s="99"/>
      <c r="L209" s="98"/>
      <c r="M209" s="98"/>
      <c r="N209" s="98"/>
      <c r="O209" s="98"/>
      <c r="P209" s="98"/>
      <c r="Q209" s="98"/>
      <c r="R209" s="98"/>
      <c r="S209" s="98"/>
      <c r="T209" s="98"/>
      <c r="U209" s="98"/>
      <c r="V209" s="98"/>
      <c r="W209" s="98"/>
    </row>
    <row r="210" spans="1:23" s="100" customFormat="1">
      <c r="A210" s="74"/>
      <c r="B210" s="74"/>
      <c r="C210" s="74"/>
      <c r="D210" s="74"/>
      <c r="E210" s="74"/>
      <c r="F210" s="74"/>
      <c r="G210" s="98"/>
      <c r="H210" s="99"/>
      <c r="I210" s="98"/>
      <c r="J210" s="99"/>
      <c r="K210" s="99"/>
      <c r="L210" s="98"/>
      <c r="M210" s="98"/>
      <c r="N210" s="98"/>
      <c r="O210" s="98"/>
      <c r="P210" s="98"/>
      <c r="Q210" s="98"/>
      <c r="R210" s="98"/>
      <c r="S210" s="98"/>
      <c r="T210" s="98"/>
      <c r="U210" s="98"/>
      <c r="V210" s="98"/>
      <c r="W210" s="98"/>
    </row>
    <row r="211" spans="1:23" s="100" customFormat="1">
      <c r="A211" s="74"/>
      <c r="B211" s="74"/>
      <c r="C211" s="74"/>
      <c r="D211" s="74"/>
      <c r="E211" s="74"/>
      <c r="F211" s="74"/>
      <c r="G211" s="98"/>
      <c r="H211" s="99"/>
      <c r="I211" s="98"/>
      <c r="J211" s="99"/>
      <c r="K211" s="99"/>
      <c r="L211" s="98"/>
      <c r="M211" s="98"/>
      <c r="N211" s="98"/>
      <c r="O211" s="98"/>
      <c r="P211" s="98"/>
      <c r="Q211" s="98"/>
      <c r="R211" s="98"/>
      <c r="S211" s="98"/>
      <c r="T211" s="98"/>
      <c r="U211" s="98"/>
      <c r="V211" s="98"/>
      <c r="W211" s="98"/>
    </row>
    <row r="212" spans="1:23" s="100" customFormat="1">
      <c r="A212" s="74"/>
      <c r="B212" s="74"/>
      <c r="C212" s="74"/>
      <c r="D212" s="74"/>
      <c r="E212" s="74"/>
      <c r="F212" s="74"/>
      <c r="G212" s="98"/>
      <c r="H212" s="99"/>
      <c r="I212" s="98"/>
      <c r="J212" s="99"/>
      <c r="K212" s="99"/>
      <c r="L212" s="98"/>
      <c r="M212" s="98"/>
      <c r="N212" s="98"/>
      <c r="O212" s="98"/>
      <c r="P212" s="98"/>
      <c r="Q212" s="98"/>
      <c r="R212" s="98"/>
      <c r="S212" s="98"/>
      <c r="T212" s="98"/>
      <c r="U212" s="98"/>
      <c r="V212" s="98"/>
      <c r="W212" s="98"/>
    </row>
    <row r="213" spans="1:23" s="100" customFormat="1">
      <c r="A213" s="74"/>
      <c r="B213" s="74"/>
      <c r="C213" s="74"/>
      <c r="D213" s="74"/>
      <c r="E213" s="74"/>
      <c r="F213" s="74"/>
      <c r="G213" s="98"/>
      <c r="H213" s="99"/>
      <c r="I213" s="98"/>
      <c r="J213" s="99"/>
      <c r="K213" s="99"/>
      <c r="L213" s="98"/>
      <c r="M213" s="98"/>
      <c r="N213" s="98"/>
      <c r="O213" s="98"/>
      <c r="P213" s="98"/>
      <c r="Q213" s="98"/>
      <c r="R213" s="98"/>
      <c r="S213" s="98"/>
      <c r="T213" s="98"/>
      <c r="U213" s="98"/>
      <c r="V213" s="98"/>
      <c r="W213" s="98"/>
    </row>
    <row r="214" spans="1:23" s="100" customFormat="1">
      <c r="A214" s="74"/>
      <c r="B214" s="74"/>
      <c r="C214" s="74"/>
      <c r="D214" s="74"/>
      <c r="E214" s="74"/>
      <c r="F214" s="74"/>
      <c r="G214" s="98"/>
      <c r="H214" s="99"/>
      <c r="I214" s="98"/>
      <c r="J214" s="99"/>
      <c r="K214" s="99"/>
      <c r="L214" s="98"/>
      <c r="M214" s="98"/>
      <c r="N214" s="98"/>
      <c r="O214" s="98"/>
      <c r="P214" s="98"/>
      <c r="Q214" s="98"/>
      <c r="R214" s="98"/>
      <c r="S214" s="98"/>
      <c r="T214" s="98"/>
      <c r="U214" s="98"/>
      <c r="V214" s="98"/>
      <c r="W214" s="98"/>
    </row>
    <row r="215" spans="1:23" s="100" customFormat="1">
      <c r="A215" s="74"/>
      <c r="B215" s="74"/>
      <c r="C215" s="74"/>
      <c r="D215" s="74"/>
      <c r="E215" s="74"/>
      <c r="F215" s="74"/>
      <c r="G215" s="98"/>
      <c r="H215" s="99"/>
      <c r="I215" s="98"/>
      <c r="J215" s="99"/>
      <c r="K215" s="99"/>
      <c r="L215" s="98"/>
      <c r="M215" s="98"/>
      <c r="N215" s="98"/>
      <c r="O215" s="98"/>
      <c r="P215" s="98"/>
      <c r="Q215" s="98"/>
      <c r="R215" s="98"/>
      <c r="S215" s="98"/>
      <c r="T215" s="98"/>
      <c r="U215" s="98"/>
      <c r="V215" s="98"/>
      <c r="W215" s="98"/>
    </row>
  </sheetData>
  <sheetProtection sheet="1"/>
  <mergeCells count="59">
    <mergeCell ref="F66:F85"/>
    <mergeCell ref="E88:R113"/>
    <mergeCell ref="F61:I61"/>
    <mergeCell ref="B62:D62"/>
    <mergeCell ref="F62:I65"/>
    <mergeCell ref="B63:D63"/>
    <mergeCell ref="B64:D64"/>
    <mergeCell ref="A50:A72"/>
    <mergeCell ref="B51:C51"/>
    <mergeCell ref="B53:C53"/>
    <mergeCell ref="B59:D59"/>
    <mergeCell ref="B61:C61"/>
    <mergeCell ref="B66:C66"/>
    <mergeCell ref="F28:I60"/>
    <mergeCell ref="B32:C32"/>
    <mergeCell ref="B35:C35"/>
    <mergeCell ref="B41:C41"/>
    <mergeCell ref="B46:C46"/>
    <mergeCell ref="B48:C48"/>
    <mergeCell ref="B22:C22"/>
    <mergeCell ref="F23:I23"/>
    <mergeCell ref="B24:D24"/>
    <mergeCell ref="F24:I24"/>
    <mergeCell ref="F25:I27"/>
    <mergeCell ref="B26:C26"/>
    <mergeCell ref="F18:I18"/>
    <mergeCell ref="F19:I19"/>
    <mergeCell ref="B20:C20"/>
    <mergeCell ref="F20:F21"/>
    <mergeCell ref="G20:G21"/>
    <mergeCell ref="H20:H21"/>
    <mergeCell ref="I20:I21"/>
    <mergeCell ref="C15:E15"/>
    <mergeCell ref="C16:E16"/>
    <mergeCell ref="F16:I16"/>
    <mergeCell ref="C17:E17"/>
    <mergeCell ref="F17:I17"/>
    <mergeCell ref="C12:E12"/>
    <mergeCell ref="F12:I12"/>
    <mergeCell ref="C13:E13"/>
    <mergeCell ref="C14:E14"/>
    <mergeCell ref="F14:I14"/>
    <mergeCell ref="F9:I9"/>
    <mergeCell ref="C10:E10"/>
    <mergeCell ref="F10:I10"/>
    <mergeCell ref="C11:E11"/>
    <mergeCell ref="F11:I11"/>
    <mergeCell ref="C9:E9"/>
    <mergeCell ref="C6:E6"/>
    <mergeCell ref="F6:I6"/>
    <mergeCell ref="F7:I7"/>
    <mergeCell ref="C8:E8"/>
    <mergeCell ref="F8:I8"/>
    <mergeCell ref="C2:E2"/>
    <mergeCell ref="F3:I3"/>
    <mergeCell ref="C4:E4"/>
    <mergeCell ref="F4:I4"/>
    <mergeCell ref="C5:E5"/>
    <mergeCell ref="F5:I5"/>
  </mergeCells>
  <phoneticPr fontId="68" type="noConversion"/>
  <printOptions horizontalCentered="1"/>
  <pageMargins left="0.51180555555555551" right="0.43333333333333335" top="0.27569444444444446" bottom="0.43263888888888891" header="0.51180555555555551" footer="0.2361111111111111"/>
  <pageSetup paperSize="9" scale="66" firstPageNumber="0" orientation="portrait" horizontalDpi="300" verticalDpi="300" r:id="rId1"/>
  <headerFooter alignWithMargins="0">
    <oddFooter>&amp;L&amp;"Arial,Standard"&amp;8VTGS 06.2006 / Version 1.3&amp;R&amp;"Arial,Standard"&amp;8Ausdruck am: &amp;D</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DC230"/>
  <sheetViews>
    <sheetView zoomScale="75" zoomScaleNormal="75" workbookViewId="0">
      <pane xSplit="17" ySplit="30" topLeftCell="R31" activePane="bottomRight" state="frozen"/>
      <selection pane="topRight" activeCell="R1" sqref="R1"/>
      <selection pane="bottomLeft" activeCell="A31" sqref="A31"/>
      <selection pane="bottomRight" activeCell="V12" sqref="V12"/>
    </sheetView>
  </sheetViews>
  <sheetFormatPr baseColWidth="10" defaultRowHeight="12.75"/>
  <cols>
    <col min="1" max="1" width="2.140625" style="129" customWidth="1"/>
    <col min="2" max="2" width="9.140625" style="368" customWidth="1"/>
    <col min="3" max="3" width="33.7109375" style="129" customWidth="1"/>
    <col min="4" max="4" width="9.28515625" style="481" customWidth="1"/>
    <col min="5" max="5" width="9.140625" style="481" customWidth="1"/>
    <col min="6" max="17" width="0" style="482" hidden="1" customWidth="1"/>
    <col min="18" max="18" width="8.42578125" style="140" customWidth="1"/>
    <col min="19" max="19" width="7.28515625" style="140" customWidth="1"/>
    <col min="20" max="20" width="5.5703125" style="134" customWidth="1"/>
    <col min="21" max="29" width="5.5703125" style="140" customWidth="1"/>
    <col min="30" max="30" width="7.140625" style="134" customWidth="1"/>
    <col min="31" max="31" width="7.140625" style="218" customWidth="1"/>
    <col min="32" max="34" width="3.85546875" style="134" customWidth="1"/>
    <col min="35" max="35" width="11.42578125" style="100"/>
    <col min="36" max="37" width="4.7109375" style="134" customWidth="1"/>
    <col min="38" max="61" width="11.42578125" style="134"/>
    <col min="62" max="16384" width="11.42578125" style="140"/>
  </cols>
  <sheetData>
    <row r="1" spans="1:107" s="377" customFormat="1" ht="54" customHeight="1">
      <c r="A1" s="483" t="s">
        <v>225</v>
      </c>
      <c r="B1" s="484"/>
      <c r="C1" s="484"/>
      <c r="D1" s="485"/>
      <c r="E1" s="486" t="str">
        <f>Zeitbudget!$D$1</f>
        <v>2023/24</v>
      </c>
      <c r="F1" s="486"/>
      <c r="G1" s="487"/>
      <c r="H1" s="487"/>
      <c r="I1" s="484"/>
      <c r="J1" s="484"/>
      <c r="K1" s="484"/>
      <c r="L1" s="484"/>
      <c r="M1" s="484"/>
      <c r="N1" s="484"/>
      <c r="O1" s="484"/>
      <c r="P1" s="484"/>
      <c r="Q1" s="484"/>
      <c r="R1" s="74"/>
      <c r="S1" s="74"/>
      <c r="T1" s="74"/>
      <c r="U1" s="74"/>
      <c r="V1" s="74"/>
      <c r="W1" s="74"/>
      <c r="X1" s="74"/>
      <c r="Y1" s="74"/>
      <c r="Z1" s="74"/>
      <c r="AA1" s="74"/>
      <c r="AB1" s="74"/>
      <c r="AC1" s="74"/>
      <c r="AD1" s="100"/>
      <c r="AE1" s="265"/>
      <c r="AF1" s="100"/>
      <c r="AG1" s="100"/>
      <c r="AH1" s="100"/>
      <c r="AI1" s="100"/>
      <c r="AJ1" s="100"/>
      <c r="AK1" s="100"/>
      <c r="AL1" s="100"/>
      <c r="AM1" s="100"/>
      <c r="AN1" s="100"/>
      <c r="AO1" s="100"/>
      <c r="AP1" s="100"/>
      <c r="AQ1" s="162"/>
      <c r="AR1" s="162"/>
      <c r="AS1" s="162"/>
      <c r="AT1" s="162"/>
      <c r="AU1" s="162"/>
      <c r="AV1" s="162"/>
      <c r="AW1" s="162"/>
      <c r="AX1" s="162"/>
      <c r="AY1" s="162"/>
      <c r="AZ1" s="162"/>
      <c r="BA1" s="162"/>
      <c r="BB1" s="162"/>
      <c r="BC1" s="162"/>
      <c r="BD1" s="162"/>
      <c r="BE1" s="162"/>
      <c r="BF1" s="162"/>
      <c r="BG1" s="162"/>
      <c r="BH1" s="162"/>
      <c r="BI1" s="162"/>
    </row>
    <row r="2" spans="1:107" s="162" customFormat="1" ht="11.25" customHeight="1">
      <c r="A2" s="488"/>
      <c r="B2" s="489"/>
      <c r="C2" s="490"/>
      <c r="D2" s="491"/>
      <c r="E2" s="491"/>
      <c r="F2" s="490"/>
      <c r="G2" s="490"/>
      <c r="H2" s="490"/>
      <c r="I2" s="490"/>
      <c r="J2" s="490"/>
      <c r="K2" s="490"/>
      <c r="L2" s="490"/>
      <c r="M2" s="490"/>
      <c r="N2" s="490"/>
      <c r="O2" s="490"/>
      <c r="P2" s="490"/>
      <c r="Q2" s="492"/>
      <c r="R2" s="100"/>
      <c r="S2" s="100"/>
      <c r="T2" s="100"/>
      <c r="U2" s="100"/>
      <c r="V2" s="100"/>
      <c r="W2" s="100"/>
      <c r="X2" s="100"/>
      <c r="Y2" s="100"/>
      <c r="Z2" s="100"/>
      <c r="AA2" s="100"/>
      <c r="AB2" s="100"/>
      <c r="AC2" s="100"/>
      <c r="AD2" s="100"/>
      <c r="AE2" s="265"/>
      <c r="AF2" s="100"/>
      <c r="AG2" s="100"/>
      <c r="AH2" s="100"/>
      <c r="AI2" s="100"/>
      <c r="AJ2" s="100"/>
      <c r="AK2" s="100"/>
      <c r="AL2" s="100"/>
      <c r="AM2" s="100"/>
      <c r="AN2" s="100"/>
      <c r="AO2" s="100"/>
      <c r="AP2" s="100"/>
    </row>
    <row r="3" spans="1:107" s="162" customFormat="1" ht="21" customHeight="1">
      <c r="A3" s="488"/>
      <c r="B3" s="489" t="s">
        <v>226</v>
      </c>
      <c r="C3" s="493">
        <f>Zeitbudget!$E$4</f>
        <v>0</v>
      </c>
      <c r="D3" s="491"/>
      <c r="E3" s="491"/>
      <c r="F3" s="490"/>
      <c r="G3" s="490"/>
      <c r="H3" s="490"/>
      <c r="I3" s="490"/>
      <c r="J3" s="490"/>
      <c r="K3" s="490"/>
      <c r="L3" s="490"/>
      <c r="M3" s="490"/>
      <c r="N3" s="490"/>
      <c r="O3" s="490"/>
      <c r="P3" s="490"/>
      <c r="Q3" s="492"/>
      <c r="R3" s="494" t="s">
        <v>227</v>
      </c>
      <c r="S3" s="100"/>
      <c r="T3" s="100"/>
      <c r="U3" s="100"/>
      <c r="V3" s="100"/>
      <c r="W3" s="100"/>
      <c r="X3" s="100"/>
      <c r="Y3" s="100"/>
      <c r="Z3" s="100"/>
      <c r="AA3" s="100"/>
      <c r="AB3" s="100"/>
      <c r="AC3" s="100"/>
      <c r="AD3" s="100"/>
      <c r="AE3" s="265"/>
      <c r="AF3" s="100"/>
      <c r="AG3" s="100"/>
      <c r="AH3" s="100"/>
      <c r="AI3" s="100"/>
      <c r="AJ3" s="100"/>
      <c r="AK3" s="100"/>
      <c r="AL3" s="100"/>
      <c r="AM3" s="100"/>
      <c r="AN3" s="100"/>
      <c r="AO3" s="100"/>
      <c r="AP3" s="100"/>
    </row>
    <row r="4" spans="1:107" s="391" customFormat="1" ht="15.6" customHeight="1">
      <c r="A4" s="495"/>
      <c r="B4" s="489" t="s">
        <v>228</v>
      </c>
      <c r="C4" s="496">
        <f>Zeitbudget!$E$6</f>
        <v>0</v>
      </c>
      <c r="D4" s="490"/>
      <c r="E4" s="490"/>
      <c r="F4" s="497"/>
      <c r="G4" s="497"/>
      <c r="H4" s="497"/>
      <c r="I4" s="497"/>
      <c r="J4" s="497"/>
      <c r="K4" s="497"/>
      <c r="L4" s="497"/>
      <c r="M4" s="497"/>
      <c r="N4" s="497"/>
      <c r="O4" s="497"/>
      <c r="P4" s="497"/>
      <c r="Q4" s="498"/>
      <c r="R4" s="74"/>
      <c r="S4" s="74"/>
      <c r="T4" s="74"/>
      <c r="U4" s="74"/>
      <c r="V4" s="74"/>
      <c r="W4" s="74"/>
      <c r="X4" s="74"/>
      <c r="Y4" s="74"/>
      <c r="Z4" s="74"/>
      <c r="AA4" s="74"/>
      <c r="AB4" s="74"/>
      <c r="AC4" s="74"/>
      <c r="AD4" s="100"/>
      <c r="AE4" s="265"/>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row>
    <row r="5" spans="1:107" s="391" customFormat="1" ht="12" customHeight="1">
      <c r="A5" s="495"/>
      <c r="B5" s="499"/>
      <c r="C5" s="500"/>
      <c r="D5" s="501" t="s">
        <v>229</v>
      </c>
      <c r="E5" s="490"/>
      <c r="F5" s="502" t="s">
        <v>42</v>
      </c>
      <c r="G5" s="502" t="s">
        <v>43</v>
      </c>
      <c r="H5" s="502" t="s">
        <v>44</v>
      </c>
      <c r="I5" s="502" t="s">
        <v>45</v>
      </c>
      <c r="J5" s="502" t="s">
        <v>46</v>
      </c>
      <c r="K5" s="502" t="s">
        <v>47</v>
      </c>
      <c r="L5" s="502" t="s">
        <v>48</v>
      </c>
      <c r="M5" s="502" t="s">
        <v>37</v>
      </c>
      <c r="N5" s="502" t="s">
        <v>38</v>
      </c>
      <c r="O5" s="502" t="s">
        <v>39</v>
      </c>
      <c r="P5" s="502" t="s">
        <v>40</v>
      </c>
      <c r="Q5" s="503" t="s">
        <v>41</v>
      </c>
      <c r="R5" s="74"/>
      <c r="S5" s="74"/>
      <c r="T5" s="74"/>
      <c r="U5" s="74"/>
      <c r="V5" s="74"/>
      <c r="W5" s="74"/>
      <c r="X5" s="74"/>
      <c r="Y5" s="74"/>
      <c r="Z5" s="74"/>
      <c r="AA5" s="74"/>
      <c r="AB5" s="74"/>
      <c r="AC5" s="74"/>
      <c r="AD5" s="100"/>
      <c r="AE5" s="265"/>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row>
    <row r="6" spans="1:107" s="391" customFormat="1" ht="12" customHeight="1">
      <c r="A6" s="495"/>
      <c r="B6" s="504" t="s">
        <v>230</v>
      </c>
      <c r="C6" s="505"/>
      <c r="D6" s="506" t="e">
        <f>Zeitbudget!#REF!</f>
        <v>#REF!</v>
      </c>
      <c r="E6" s="507" t="s">
        <v>231</v>
      </c>
      <c r="F6" s="508" t="e">
        <f>D6</f>
        <v>#REF!</v>
      </c>
      <c r="G6" s="508" t="e">
        <f t="shared" ref="G6:Q6" si="0">F7</f>
        <v>#REF!</v>
      </c>
      <c r="H6" s="508" t="e">
        <f t="shared" si="0"/>
        <v>#REF!</v>
      </c>
      <c r="I6" s="508" t="e">
        <f t="shared" si="0"/>
        <v>#REF!</v>
      </c>
      <c r="J6" s="508" t="e">
        <f t="shared" si="0"/>
        <v>#REF!</v>
      </c>
      <c r="K6" s="508" t="e">
        <f t="shared" si="0"/>
        <v>#REF!</v>
      </c>
      <c r="L6" s="508" t="e">
        <f t="shared" si="0"/>
        <v>#REF!</v>
      </c>
      <c r="M6" s="508" t="e">
        <f t="shared" si="0"/>
        <v>#REF!</v>
      </c>
      <c r="N6" s="508" t="e">
        <f t="shared" si="0"/>
        <v>#REF!</v>
      </c>
      <c r="O6" s="508" t="e">
        <f t="shared" si="0"/>
        <v>#REF!</v>
      </c>
      <c r="P6" s="508" t="e">
        <f t="shared" si="0"/>
        <v>#REF!</v>
      </c>
      <c r="Q6" s="509" t="e">
        <f t="shared" si="0"/>
        <v>#REF!</v>
      </c>
      <c r="R6" s="74"/>
      <c r="S6" s="74"/>
      <c r="T6" s="74"/>
      <c r="U6" s="74"/>
      <c r="V6" s="74"/>
      <c r="W6" s="74"/>
      <c r="X6" s="74"/>
      <c r="Y6" s="74"/>
      <c r="Z6" s="74"/>
      <c r="AA6" s="74"/>
      <c r="AB6" s="74"/>
      <c r="AC6" s="74"/>
      <c r="AD6" s="100"/>
      <c r="AE6" s="265"/>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row>
    <row r="7" spans="1:107" s="391" customFormat="1" ht="12" customHeight="1">
      <c r="A7" s="495"/>
      <c r="B7" s="504" t="s">
        <v>232</v>
      </c>
      <c r="C7" s="504"/>
      <c r="D7" s="510" t="e">
        <f>Q7</f>
        <v>#REF!</v>
      </c>
      <c r="E7" s="511" t="s">
        <v>233</v>
      </c>
      <c r="F7" s="508" t="e">
        <f>#REF!</f>
        <v>#REF!</v>
      </c>
      <c r="G7" s="508" t="e">
        <f>#REF!</f>
        <v>#REF!</v>
      </c>
      <c r="H7" s="508" t="e">
        <f>#REF!</f>
        <v>#REF!</v>
      </c>
      <c r="I7" s="508" t="e">
        <f>#REF!</f>
        <v>#REF!</v>
      </c>
      <c r="J7" s="508" t="e">
        <f>#REF!</f>
        <v>#REF!</v>
      </c>
      <c r="K7" s="508" t="e">
        <f>#REF!</f>
        <v>#REF!</v>
      </c>
      <c r="L7" s="508" t="e">
        <f>#REF!</f>
        <v>#REF!</v>
      </c>
      <c r="M7" s="508" t="e">
        <f>#REF!</f>
        <v>#REF!</v>
      </c>
      <c r="N7" s="508" t="e">
        <f>#REF!</f>
        <v>#REF!</v>
      </c>
      <c r="O7" s="508" t="e">
        <f>#REF!</f>
        <v>#REF!</v>
      </c>
      <c r="P7" s="508" t="e">
        <f>#REF!</f>
        <v>#REF!</v>
      </c>
      <c r="Q7" s="509" t="e">
        <f>#REF!</f>
        <v>#REF!</v>
      </c>
      <c r="R7" s="74"/>
      <c r="S7" s="74"/>
      <c r="T7" s="74"/>
      <c r="U7" s="74"/>
      <c r="V7" s="74"/>
      <c r="W7" s="74"/>
      <c r="X7" s="74"/>
      <c r="Y7" s="74"/>
      <c r="Z7" s="74"/>
      <c r="AA7" s="74"/>
      <c r="AB7" s="74"/>
      <c r="AC7" s="74"/>
      <c r="AD7" s="100"/>
      <c r="AE7" s="265"/>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row>
    <row r="8" spans="1:107" s="232" customFormat="1" ht="13.5" customHeight="1">
      <c r="A8" s="495"/>
      <c r="B8" s="512" t="s">
        <v>234</v>
      </c>
      <c r="C8" s="512"/>
      <c r="D8" s="513" t="e">
        <f>IF(Zeitbudget!#REF!&gt;=0,TIME(Zeitbudget!Q4,Zeitbudget!P4,0),0)</f>
        <v>#REF!</v>
      </c>
      <c r="E8" s="514" t="s">
        <v>235</v>
      </c>
      <c r="F8" s="515" t="e">
        <f>D8</f>
        <v>#REF!</v>
      </c>
      <c r="G8" s="516" t="e">
        <f t="shared" ref="G8:Q8" si="1">F10</f>
        <v>#REF!</v>
      </c>
      <c r="H8" s="517" t="e">
        <f t="shared" si="1"/>
        <v>#REF!</v>
      </c>
      <c r="I8" s="517" t="e">
        <f t="shared" si="1"/>
        <v>#REF!</v>
      </c>
      <c r="J8" s="517" t="e">
        <f t="shared" si="1"/>
        <v>#REF!</v>
      </c>
      <c r="K8" s="517" t="e">
        <f t="shared" si="1"/>
        <v>#REF!</v>
      </c>
      <c r="L8" s="517" t="e">
        <f t="shared" si="1"/>
        <v>#REF!</v>
      </c>
      <c r="M8" s="517" t="e">
        <f t="shared" si="1"/>
        <v>#REF!</v>
      </c>
      <c r="N8" s="517" t="e">
        <f t="shared" si="1"/>
        <v>#REF!</v>
      </c>
      <c r="O8" s="517" t="e">
        <f t="shared" si="1"/>
        <v>#REF!</v>
      </c>
      <c r="P8" s="517" t="e">
        <f t="shared" si="1"/>
        <v>#REF!</v>
      </c>
      <c r="Q8" s="518" t="e">
        <f t="shared" si="1"/>
        <v>#REF!</v>
      </c>
      <c r="R8" s="74"/>
      <c r="S8" s="74"/>
      <c r="T8" s="74"/>
      <c r="U8" s="74"/>
      <c r="V8" s="74"/>
      <c r="W8" s="74"/>
      <c r="X8" s="74"/>
      <c r="Y8" s="74"/>
      <c r="Z8" s="74"/>
      <c r="AA8" s="74"/>
      <c r="AB8" s="74"/>
      <c r="AC8" s="74"/>
      <c r="AD8" s="100"/>
      <c r="AE8" s="265"/>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row>
    <row r="9" spans="1:107" s="232" customFormat="1" ht="13.5" customHeight="1">
      <c r="A9" s="495"/>
      <c r="B9" s="512" t="s">
        <v>236</v>
      </c>
      <c r="C9" s="512"/>
      <c r="D9" s="519" t="e">
        <f>IF(Zeitbudget!#REF!&gt;=0,0,TIME(Zeitbudget!Q4,Zeitbudget!P4,0))</f>
        <v>#REF!</v>
      </c>
      <c r="E9" s="514" t="s">
        <v>237</v>
      </c>
      <c r="F9" s="520" t="e">
        <f>D9</f>
        <v>#REF!</v>
      </c>
      <c r="G9" s="521" t="e">
        <f t="shared" ref="G9:Q9" si="2">F11</f>
        <v>#REF!</v>
      </c>
      <c r="H9" s="520" t="e">
        <f t="shared" si="2"/>
        <v>#REF!</v>
      </c>
      <c r="I9" s="520" t="e">
        <f t="shared" si="2"/>
        <v>#REF!</v>
      </c>
      <c r="J9" s="520" t="e">
        <f t="shared" si="2"/>
        <v>#REF!</v>
      </c>
      <c r="K9" s="520" t="e">
        <f t="shared" si="2"/>
        <v>#REF!</v>
      </c>
      <c r="L9" s="520" t="e">
        <f t="shared" si="2"/>
        <v>#REF!</v>
      </c>
      <c r="M9" s="520" t="e">
        <f t="shared" si="2"/>
        <v>#REF!</v>
      </c>
      <c r="N9" s="520" t="e">
        <f t="shared" si="2"/>
        <v>#REF!</v>
      </c>
      <c r="O9" s="520" t="e">
        <f t="shared" si="2"/>
        <v>#REF!</v>
      </c>
      <c r="P9" s="520" t="e">
        <f t="shared" si="2"/>
        <v>#REF!</v>
      </c>
      <c r="Q9" s="522" t="e">
        <f t="shared" si="2"/>
        <v>#REF!</v>
      </c>
      <c r="R9" s="74"/>
      <c r="S9" s="74"/>
      <c r="T9" s="74"/>
      <c r="U9" s="74"/>
      <c r="V9" s="74"/>
      <c r="W9" s="74"/>
      <c r="X9" s="74"/>
      <c r="Y9" s="74"/>
      <c r="Z9" s="74"/>
      <c r="AA9" s="74"/>
      <c r="AB9" s="74"/>
      <c r="AC9" s="74"/>
      <c r="AD9" s="100"/>
      <c r="AE9" s="265"/>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row>
    <row r="10" spans="1:107" s="232" customFormat="1" ht="13.5" customHeight="1">
      <c r="A10" s="495"/>
      <c r="B10" s="512" t="s">
        <v>238</v>
      </c>
      <c r="C10" s="512"/>
      <c r="D10" s="523" t="e">
        <f>#REF!</f>
        <v>#REF!</v>
      </c>
      <c r="E10" s="514" t="s">
        <v>239</v>
      </c>
      <c r="F10" s="524" t="e">
        <f>#REF!</f>
        <v>#REF!</v>
      </c>
      <c r="G10" s="524" t="e">
        <f>#REF!</f>
        <v>#REF!</v>
      </c>
      <c r="H10" s="524" t="e">
        <f>#REF!</f>
        <v>#REF!</v>
      </c>
      <c r="I10" s="524" t="e">
        <f>#REF!</f>
        <v>#REF!</v>
      </c>
      <c r="J10" s="524" t="e">
        <f>#REF!</f>
        <v>#REF!</v>
      </c>
      <c r="K10" s="524" t="e">
        <f>#REF!</f>
        <v>#REF!</v>
      </c>
      <c r="L10" s="524" t="e">
        <f>#REF!</f>
        <v>#REF!</v>
      </c>
      <c r="M10" s="524" t="e">
        <f>#REF!</f>
        <v>#REF!</v>
      </c>
      <c r="N10" s="524" t="e">
        <f>#REF!</f>
        <v>#REF!</v>
      </c>
      <c r="O10" s="524" t="e">
        <f>#REF!</f>
        <v>#REF!</v>
      </c>
      <c r="P10" s="524" t="e">
        <f>#REF!</f>
        <v>#REF!</v>
      </c>
      <c r="Q10" s="525" t="e">
        <f>#REF!</f>
        <v>#REF!</v>
      </c>
      <c r="R10" s="74"/>
      <c r="S10" s="74"/>
      <c r="T10" s="74"/>
      <c r="U10" s="74"/>
      <c r="V10" s="74"/>
      <c r="W10" s="74"/>
      <c r="X10" s="74"/>
      <c r="Y10" s="74"/>
      <c r="Z10" s="74"/>
      <c r="AA10" s="74"/>
      <c r="AB10" s="74"/>
      <c r="AC10" s="74"/>
      <c r="AD10" s="100"/>
      <c r="AE10" s="265"/>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row>
    <row r="11" spans="1:107" s="232" customFormat="1" ht="13.5" customHeight="1">
      <c r="A11" s="495"/>
      <c r="B11" s="512" t="s">
        <v>240</v>
      </c>
      <c r="C11" s="512"/>
      <c r="D11" s="526" t="e">
        <f>#REF!</f>
        <v>#REF!</v>
      </c>
      <c r="E11" s="514" t="s">
        <v>241</v>
      </c>
      <c r="F11" s="521" t="e">
        <f>#REF!</f>
        <v>#REF!</v>
      </c>
      <c r="G11" s="521" t="e">
        <f>#REF!</f>
        <v>#REF!</v>
      </c>
      <c r="H11" s="521" t="e">
        <f>#REF!</f>
        <v>#REF!</v>
      </c>
      <c r="I11" s="521" t="e">
        <f>#REF!</f>
        <v>#REF!</v>
      </c>
      <c r="J11" s="521" t="e">
        <f>#REF!</f>
        <v>#REF!</v>
      </c>
      <c r="K11" s="521" t="e">
        <f>#REF!</f>
        <v>#REF!</v>
      </c>
      <c r="L11" s="521" t="e">
        <f>#REF!</f>
        <v>#REF!</v>
      </c>
      <c r="M11" s="521" t="e">
        <f>#REF!</f>
        <v>#REF!</v>
      </c>
      <c r="N11" s="521" t="e">
        <f>#REF!</f>
        <v>#REF!</v>
      </c>
      <c r="O11" s="521" t="e">
        <f>#REF!</f>
        <v>#REF!</v>
      </c>
      <c r="P11" s="521" t="e">
        <f>#REF!</f>
        <v>#REF!</v>
      </c>
      <c r="Q11" s="527" t="e">
        <f>#REF!</f>
        <v>#REF!</v>
      </c>
      <c r="R11" s="74"/>
      <c r="S11" s="74"/>
      <c r="T11" s="74"/>
      <c r="U11" s="74"/>
      <c r="V11" s="74"/>
      <c r="W11" s="74"/>
      <c r="X11" s="74"/>
      <c r="Y11" s="74"/>
      <c r="Z11" s="74"/>
      <c r="AA11" s="74"/>
      <c r="AB11" s="74"/>
      <c r="AC11" s="74"/>
      <c r="AD11" s="100"/>
      <c r="AE11" s="265"/>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row>
    <row r="12" spans="1:107" s="391" customFormat="1" ht="17.25" customHeight="1">
      <c r="A12" s="528"/>
      <c r="B12" s="529" t="s">
        <v>242</v>
      </c>
      <c r="C12" s="530"/>
      <c r="D12" s="531">
        <f t="shared" ref="D12:D29" si="3">SUM(F12:Q12)</f>
        <v>0</v>
      </c>
      <c r="E12" s="532"/>
      <c r="F12" s="533">
        <f>Zeitbudget!$C26</f>
        <v>0</v>
      </c>
      <c r="G12" s="533">
        <f>Zeitbudget!$C31</f>
        <v>0</v>
      </c>
      <c r="H12" s="533">
        <f>Zeitbudget!$C32</f>
        <v>0</v>
      </c>
      <c r="I12" s="533">
        <f>Zeitbudget!$C33</f>
        <v>0</v>
      </c>
      <c r="J12" s="533">
        <f>Zeitbudget!$C34</f>
        <v>0</v>
      </c>
      <c r="K12" s="533">
        <f>Zeitbudget!$C45</f>
        <v>0</v>
      </c>
      <c r="L12" s="533">
        <f>Zeitbudget!$C46</f>
        <v>0</v>
      </c>
      <c r="M12" s="533">
        <f>Zeitbudget!$C47</f>
        <v>0</v>
      </c>
      <c r="N12" s="533">
        <f>Zeitbudget!$C48</f>
        <v>0</v>
      </c>
      <c r="O12" s="533">
        <f>Zeitbudget!$C53</f>
        <v>0</v>
      </c>
      <c r="P12" s="533">
        <f>Zeitbudget!$C54</f>
        <v>0</v>
      </c>
      <c r="Q12" s="533">
        <f>Zeitbudget!$C55</f>
        <v>0</v>
      </c>
      <c r="R12" s="74"/>
      <c r="S12" s="74"/>
      <c r="T12" s="74"/>
      <c r="U12" s="74"/>
      <c r="V12" s="74"/>
      <c r="W12" s="74"/>
      <c r="X12" s="74"/>
      <c r="Y12" s="74"/>
      <c r="Z12" s="74"/>
      <c r="AA12" s="74"/>
      <c r="AB12" s="74"/>
      <c r="AC12" s="74"/>
      <c r="AD12" s="100"/>
      <c r="AE12" s="265"/>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row>
    <row r="13" spans="1:107" s="232" customFormat="1" ht="16.5" customHeight="1">
      <c r="A13" s="534"/>
      <c r="B13" s="535" t="s">
        <v>243</v>
      </c>
      <c r="C13" s="536"/>
      <c r="D13" s="537" t="e">
        <f t="shared" si="3"/>
        <v>#REF!</v>
      </c>
      <c r="E13" s="538" t="s">
        <v>221</v>
      </c>
      <c r="F13" s="539" t="e">
        <f t="array" ref="F13:F102">#REF!</f>
        <v>#REF!</v>
      </c>
      <c r="G13" s="539" t="e">
        <f t="array" ref="G13:G102">#REF!</f>
        <v>#REF!</v>
      </c>
      <c r="H13" s="539" t="e">
        <f t="array" ref="H13:H102">#REF!</f>
        <v>#REF!</v>
      </c>
      <c r="I13" s="539" t="e">
        <f t="array" ref="I13:I102">#REF!</f>
        <v>#REF!</v>
      </c>
      <c r="J13" s="539" t="e">
        <f t="array" ref="J13:J102">#REF!</f>
        <v>#REF!</v>
      </c>
      <c r="K13" s="539" t="e">
        <f t="array" ref="K13:K102">#REF!</f>
        <v>#REF!</v>
      </c>
      <c r="L13" s="539" t="e">
        <f t="array" ref="L13:L102">#REF!</f>
        <v>#REF!</v>
      </c>
      <c r="M13" s="539" t="e">
        <f t="array" ref="M13:M102">#REF!</f>
        <v>#REF!</v>
      </c>
      <c r="N13" s="539" t="e">
        <f t="array" ref="N13:N102">#REF!</f>
        <v>#REF!</v>
      </c>
      <c r="O13" s="539" t="e">
        <f t="array" ref="O13:O102">#REF!</f>
        <v>#REF!</v>
      </c>
      <c r="P13" s="539" t="e">
        <f t="array" ref="P13:P102">#REF!</f>
        <v>#REF!</v>
      </c>
      <c r="Q13" s="539" t="e">
        <f t="array" ref="Q13:Q102">#REF!</f>
        <v>#REF!</v>
      </c>
      <c r="R13" s="74"/>
      <c r="S13" s="74"/>
      <c r="T13" s="74"/>
      <c r="U13" s="74"/>
      <c r="V13" s="74"/>
      <c r="W13" s="74"/>
      <c r="X13" s="74"/>
      <c r="Y13" s="74"/>
      <c r="Z13" s="74"/>
      <c r="AA13" s="74"/>
      <c r="AB13" s="74"/>
      <c r="AC13" s="74"/>
      <c r="AD13" s="100"/>
      <c r="AE13" s="265"/>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100"/>
      <c r="DB13" s="100"/>
      <c r="DC13" s="100"/>
    </row>
    <row r="14" spans="1:107" s="246" customFormat="1" ht="12.75" hidden="1" customHeight="1">
      <c r="A14" s="528"/>
      <c r="B14" s="540" t="str">
        <f t="array" ref="B14:C101">Zeitbudget!$E$24:$F$80</f>
        <v>Zeitbudget
hh:mm</v>
      </c>
      <c r="C14" s="541">
        <v>0</v>
      </c>
      <c r="D14" s="531" t="e">
        <f t="shared" si="3"/>
        <v>#REF!</v>
      </c>
      <c r="E14" s="542" t="e">
        <f t="shared" ref="E14:E29" si="4">IF(SUM(D14)&gt;1,D14/$D$13*100," ")</f>
        <v>#REF!</v>
      </c>
      <c r="F14" s="543" t="e">
        <v>#REF!</v>
      </c>
      <c r="G14" s="543" t="e">
        <v>#REF!</v>
      </c>
      <c r="H14" s="543" t="e">
        <v>#REF!</v>
      </c>
      <c r="I14" s="543" t="e">
        <v>#REF!</v>
      </c>
      <c r="J14" s="543" t="e">
        <v>#REF!</v>
      </c>
      <c r="K14" s="543" t="e">
        <v>#REF!</v>
      </c>
      <c r="L14" s="543" t="e">
        <v>#REF!</v>
      </c>
      <c r="M14" s="543" t="e">
        <v>#REF!</v>
      </c>
      <c r="N14" s="543" t="e">
        <v>#REF!</v>
      </c>
      <c r="O14" s="543" t="e">
        <v>#REF!</v>
      </c>
      <c r="P14" s="543" t="e">
        <v>#REF!</v>
      </c>
      <c r="Q14" s="543" t="e">
        <v>#REF!</v>
      </c>
      <c r="R14" s="74"/>
      <c r="S14" s="74"/>
      <c r="T14" s="74"/>
      <c r="U14" s="74"/>
      <c r="V14" s="74"/>
      <c r="W14" s="74"/>
      <c r="X14" s="74"/>
      <c r="Y14" s="74"/>
      <c r="Z14" s="74"/>
      <c r="AA14" s="74"/>
      <c r="AB14" s="74"/>
      <c r="AC14" s="74"/>
      <c r="AD14" s="100"/>
      <c r="AE14" s="265"/>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100"/>
      <c r="DB14" s="100"/>
      <c r="DC14" s="100"/>
    </row>
    <row r="15" spans="1:107" s="444" customFormat="1" ht="12.75" hidden="1" customHeight="1">
      <c r="A15" s="528"/>
      <c r="B15" s="540">
        <v>0</v>
      </c>
      <c r="C15" s="541" t="str">
        <v>Zeit in Stunden und Minuten erfassen!
Format  hh:mm</v>
      </c>
      <c r="D15" s="531" t="e">
        <f t="shared" si="3"/>
        <v>#REF!</v>
      </c>
      <c r="E15" s="542" t="e">
        <f t="shared" si="4"/>
        <v>#REF!</v>
      </c>
      <c r="F15" s="543" t="e">
        <v>#REF!</v>
      </c>
      <c r="G15" s="543" t="e">
        <v>#REF!</v>
      </c>
      <c r="H15" s="543" t="e">
        <v>#REF!</v>
      </c>
      <c r="I15" s="543" t="e">
        <v>#REF!</v>
      </c>
      <c r="J15" s="543" t="e">
        <v>#REF!</v>
      </c>
      <c r="K15" s="543" t="e">
        <v>#REF!</v>
      </c>
      <c r="L15" s="543" t="e">
        <v>#REF!</v>
      </c>
      <c r="M15" s="543" t="e">
        <v>#REF!</v>
      </c>
      <c r="N15" s="543" t="e">
        <v>#REF!</v>
      </c>
      <c r="O15" s="543" t="e">
        <v>#REF!</v>
      </c>
      <c r="P15" s="543" t="e">
        <v>#REF!</v>
      </c>
      <c r="Q15" s="543" t="e">
        <v>#REF!</v>
      </c>
      <c r="R15" s="74"/>
      <c r="S15" s="74"/>
      <c r="T15" s="74"/>
      <c r="U15" s="74"/>
      <c r="V15" s="74"/>
      <c r="W15" s="74"/>
      <c r="X15" s="74"/>
      <c r="Y15" s="74"/>
      <c r="Z15" s="74"/>
      <c r="AA15" s="74"/>
      <c r="AB15" s="74"/>
      <c r="AC15" s="74"/>
      <c r="AD15" s="100"/>
      <c r="AE15" s="265"/>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row>
    <row r="16" spans="1:107" s="444" customFormat="1" ht="12.75" hidden="1" customHeight="1">
      <c r="A16" s="528"/>
      <c r="B16" s="540">
        <v>0</v>
      </c>
      <c r="C16" s="541">
        <v>0</v>
      </c>
      <c r="D16" s="531" t="e">
        <f t="shared" si="3"/>
        <v>#REF!</v>
      </c>
      <c r="E16" s="542" t="e">
        <f t="shared" si="4"/>
        <v>#REF!</v>
      </c>
      <c r="F16" s="543" t="e">
        <v>#REF!</v>
      </c>
      <c r="G16" s="543" t="e">
        <v>#REF!</v>
      </c>
      <c r="H16" s="543" t="e">
        <v>#REF!</v>
      </c>
      <c r="I16" s="543" t="e">
        <v>#REF!</v>
      </c>
      <c r="J16" s="543" t="e">
        <v>#REF!</v>
      </c>
      <c r="K16" s="543" t="e">
        <v>#REF!</v>
      </c>
      <c r="L16" s="543" t="e">
        <v>#REF!</v>
      </c>
      <c r="M16" s="543" t="e">
        <v>#REF!</v>
      </c>
      <c r="N16" s="543" t="e">
        <v>#REF!</v>
      </c>
      <c r="O16" s="543" t="e">
        <v>#REF!</v>
      </c>
      <c r="P16" s="543" t="e">
        <v>#REF!</v>
      </c>
      <c r="Q16" s="543" t="e">
        <v>#REF!</v>
      </c>
      <c r="R16" s="74"/>
      <c r="S16" s="74"/>
      <c r="T16" s="74"/>
      <c r="U16" s="74"/>
      <c r="V16" s="74"/>
      <c r="W16" s="74"/>
      <c r="X16" s="74"/>
      <c r="Y16" s="74"/>
      <c r="Z16" s="74"/>
      <c r="AA16" s="74"/>
      <c r="AB16" s="74"/>
      <c r="AC16" s="74"/>
      <c r="AD16" s="100"/>
      <c r="AE16" s="265"/>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row>
    <row r="17" spans="1:107" s="444" customFormat="1" ht="12.75" hidden="1" customHeight="1">
      <c r="A17" s="528"/>
      <c r="B17" s="540">
        <v>0</v>
      </c>
      <c r="C17" s="541">
        <v>0</v>
      </c>
      <c r="D17" s="531" t="e">
        <f t="shared" si="3"/>
        <v>#REF!</v>
      </c>
      <c r="E17" s="542" t="e">
        <f t="shared" si="4"/>
        <v>#REF!</v>
      </c>
      <c r="F17" s="543" t="e">
        <v>#REF!</v>
      </c>
      <c r="G17" s="543" t="e">
        <v>#REF!</v>
      </c>
      <c r="H17" s="543" t="e">
        <v>#REF!</v>
      </c>
      <c r="I17" s="543" t="e">
        <v>#REF!</v>
      </c>
      <c r="J17" s="543" t="e">
        <v>#REF!</v>
      </c>
      <c r="K17" s="543" t="e">
        <v>#REF!</v>
      </c>
      <c r="L17" s="543" t="e">
        <v>#REF!</v>
      </c>
      <c r="M17" s="543" t="e">
        <v>#REF!</v>
      </c>
      <c r="N17" s="543" t="e">
        <v>#REF!</v>
      </c>
      <c r="O17" s="543" t="e">
        <v>#REF!</v>
      </c>
      <c r="P17" s="543" t="e">
        <v>#REF!</v>
      </c>
      <c r="Q17" s="543" t="e">
        <v>#REF!</v>
      </c>
      <c r="R17" s="74"/>
      <c r="S17" s="74"/>
      <c r="T17" s="74"/>
      <c r="U17" s="74"/>
      <c r="V17" s="74"/>
      <c r="W17" s="74"/>
      <c r="X17" s="74"/>
      <c r="Y17" s="74"/>
      <c r="Z17" s="74"/>
      <c r="AA17" s="74"/>
      <c r="AB17" s="74"/>
      <c r="AC17" s="74"/>
      <c r="AD17" s="100"/>
      <c r="AE17" s="265"/>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row>
    <row r="18" spans="1:107" s="246" customFormat="1" ht="12.75" hidden="1" customHeight="1">
      <c r="A18" s="528"/>
      <c r="B18" s="540">
        <v>0</v>
      </c>
      <c r="C18" s="541" t="str">
        <v xml:space="preserve">
Aufteilung des Zeitbudgets für weitere Arbeiten   
Geschätzte und mit der Schulbehörde / Schulleitung abgesprochene Zeiten 
in die hellgrünen Felder eintragen.
</v>
      </c>
      <c r="D18" s="531" t="e">
        <f t="shared" si="3"/>
        <v>#REF!</v>
      </c>
      <c r="E18" s="542" t="e">
        <f t="shared" si="4"/>
        <v>#REF!</v>
      </c>
      <c r="F18" s="543" t="e">
        <v>#REF!</v>
      </c>
      <c r="G18" s="543" t="e">
        <v>#REF!</v>
      </c>
      <c r="H18" s="543" t="e">
        <v>#REF!</v>
      </c>
      <c r="I18" s="543" t="e">
        <v>#REF!</v>
      </c>
      <c r="J18" s="543" t="e">
        <v>#REF!</v>
      </c>
      <c r="K18" s="543" t="e">
        <v>#REF!</v>
      </c>
      <c r="L18" s="543" t="e">
        <v>#REF!</v>
      </c>
      <c r="M18" s="543" t="e">
        <v>#REF!</v>
      </c>
      <c r="N18" s="543" t="e">
        <v>#REF!</v>
      </c>
      <c r="O18" s="543" t="e">
        <v>#REF!</v>
      </c>
      <c r="P18" s="543" t="e">
        <v>#REF!</v>
      </c>
      <c r="Q18" s="543" t="e">
        <v>#REF!</v>
      </c>
      <c r="R18" s="100"/>
      <c r="S18" s="100"/>
      <c r="T18" s="100"/>
      <c r="U18" s="100"/>
      <c r="V18" s="100"/>
      <c r="W18" s="100"/>
      <c r="X18" s="100"/>
      <c r="Y18" s="100"/>
      <c r="Z18" s="100"/>
      <c r="AA18" s="100"/>
      <c r="AB18" s="100"/>
      <c r="AC18" s="100"/>
      <c r="AD18" s="100"/>
      <c r="AE18" s="265"/>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row>
    <row r="19" spans="1:107" s="444" customFormat="1" ht="12.75" hidden="1" customHeight="1">
      <c r="A19" s="528"/>
      <c r="B19" s="540">
        <v>0</v>
      </c>
      <c r="C19" s="541">
        <v>0</v>
      </c>
      <c r="D19" s="531" t="e">
        <f t="shared" si="3"/>
        <v>#REF!</v>
      </c>
      <c r="E19" s="542" t="e">
        <f t="shared" si="4"/>
        <v>#REF!</v>
      </c>
      <c r="F19" s="544" t="e">
        <v>#REF!</v>
      </c>
      <c r="G19" s="544" t="e">
        <v>#REF!</v>
      </c>
      <c r="H19" s="544" t="e">
        <v>#REF!</v>
      </c>
      <c r="I19" s="544" t="e">
        <v>#REF!</v>
      </c>
      <c r="J19" s="544" t="e">
        <v>#REF!</v>
      </c>
      <c r="K19" s="544" t="e">
        <v>#REF!</v>
      </c>
      <c r="L19" s="544" t="e">
        <v>#REF!</v>
      </c>
      <c r="M19" s="544" t="e">
        <v>#REF!</v>
      </c>
      <c r="N19" s="544" t="e">
        <v>#REF!</v>
      </c>
      <c r="O19" s="544" t="e">
        <v>#REF!</v>
      </c>
      <c r="P19" s="544" t="e">
        <v>#REF!</v>
      </c>
      <c r="Q19" s="544" t="e">
        <v>#REF!</v>
      </c>
      <c r="R19" s="445"/>
      <c r="S19" s="445"/>
      <c r="T19" s="445"/>
      <c r="U19" s="445"/>
      <c r="V19" s="445"/>
      <c r="W19" s="445"/>
      <c r="X19" s="445"/>
      <c r="Y19" s="445"/>
      <c r="Z19" s="445"/>
      <c r="AA19" s="445"/>
      <c r="AB19" s="445"/>
      <c r="AC19" s="445"/>
      <c r="AD19" s="241"/>
      <c r="AE19" s="545"/>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445"/>
      <c r="BK19" s="445"/>
      <c r="BL19" s="445"/>
      <c r="BM19" s="445"/>
      <c r="BN19" s="445"/>
      <c r="BO19" s="445"/>
      <c r="BP19" s="445"/>
      <c r="BQ19" s="445"/>
      <c r="BR19" s="445"/>
      <c r="BS19" s="445"/>
      <c r="BT19" s="445"/>
      <c r="BU19" s="445"/>
      <c r="BV19" s="445"/>
      <c r="BW19" s="445"/>
      <c r="BX19" s="445"/>
      <c r="BY19" s="445"/>
      <c r="BZ19" s="445"/>
      <c r="CA19" s="445"/>
      <c r="CB19" s="445"/>
      <c r="CC19" s="445"/>
      <c r="CD19" s="445"/>
      <c r="CE19" s="445"/>
      <c r="CF19" s="445"/>
      <c r="CG19" s="445"/>
      <c r="CH19" s="445"/>
      <c r="CI19" s="445"/>
      <c r="CJ19" s="445"/>
      <c r="CK19" s="445"/>
      <c r="CL19" s="445"/>
      <c r="CM19" s="445"/>
      <c r="CN19" s="445"/>
      <c r="CO19" s="445"/>
      <c r="CP19" s="445"/>
      <c r="CQ19" s="445"/>
      <c r="CR19" s="445"/>
      <c r="CS19" s="445"/>
      <c r="CT19" s="445"/>
      <c r="CU19" s="445"/>
      <c r="CV19" s="445"/>
      <c r="CW19" s="445"/>
      <c r="CX19" s="445"/>
      <c r="CY19" s="445"/>
      <c r="CZ19" s="445"/>
      <c r="DA19" s="445"/>
      <c r="DB19" s="445"/>
      <c r="DC19" s="445"/>
    </row>
    <row r="20" spans="1:107" s="444" customFormat="1" ht="12.75" hidden="1" customHeight="1">
      <c r="A20" s="528"/>
      <c r="B20" s="540">
        <v>0</v>
      </c>
      <c r="C20" s="541">
        <v>0</v>
      </c>
      <c r="D20" s="531" t="e">
        <f t="shared" si="3"/>
        <v>#REF!</v>
      </c>
      <c r="E20" s="542" t="e">
        <f t="shared" si="4"/>
        <v>#REF!</v>
      </c>
      <c r="F20" s="544" t="e">
        <v>#REF!</v>
      </c>
      <c r="G20" s="544" t="e">
        <v>#REF!</v>
      </c>
      <c r="H20" s="544" t="e">
        <v>#REF!</v>
      </c>
      <c r="I20" s="544" t="e">
        <v>#REF!</v>
      </c>
      <c r="J20" s="544" t="e">
        <v>#REF!</v>
      </c>
      <c r="K20" s="544" t="e">
        <v>#REF!</v>
      </c>
      <c r="L20" s="544" t="e">
        <v>#REF!</v>
      </c>
      <c r="M20" s="544" t="e">
        <v>#REF!</v>
      </c>
      <c r="N20" s="544" t="e">
        <v>#REF!</v>
      </c>
      <c r="O20" s="544" t="e">
        <v>#REF!</v>
      </c>
      <c r="P20" s="544" t="e">
        <v>#REF!</v>
      </c>
      <c r="Q20" s="544" t="e">
        <v>#REF!</v>
      </c>
      <c r="R20" s="445"/>
      <c r="S20" s="445"/>
      <c r="T20" s="445"/>
      <c r="U20" s="445"/>
      <c r="V20" s="445"/>
      <c r="W20" s="445"/>
      <c r="X20" s="445"/>
      <c r="Y20" s="445"/>
      <c r="Z20" s="445"/>
      <c r="AA20" s="445"/>
      <c r="AB20" s="445"/>
      <c r="AC20" s="445"/>
      <c r="AD20" s="241"/>
      <c r="AE20" s="545"/>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445"/>
      <c r="BK20" s="445"/>
      <c r="BL20" s="445"/>
      <c r="BM20" s="445"/>
      <c r="BN20" s="445"/>
      <c r="BO20" s="445"/>
      <c r="BP20" s="445"/>
      <c r="BQ20" s="445"/>
      <c r="BR20" s="445"/>
      <c r="BS20" s="445"/>
      <c r="BT20" s="445"/>
      <c r="BU20" s="445"/>
      <c r="BV20" s="445"/>
      <c r="BW20" s="445"/>
      <c r="BX20" s="445"/>
      <c r="BY20" s="445"/>
      <c r="BZ20" s="445"/>
      <c r="CA20" s="445"/>
      <c r="CB20" s="445"/>
      <c r="CC20" s="445"/>
      <c r="CD20" s="445"/>
      <c r="CE20" s="445"/>
      <c r="CF20" s="445"/>
      <c r="CG20" s="445"/>
      <c r="CH20" s="445"/>
      <c r="CI20" s="445"/>
      <c r="CJ20" s="445"/>
      <c r="CK20" s="445"/>
      <c r="CL20" s="445"/>
      <c r="CM20" s="445"/>
      <c r="CN20" s="445"/>
      <c r="CO20" s="445"/>
      <c r="CP20" s="445"/>
      <c r="CQ20" s="445"/>
      <c r="CR20" s="445"/>
      <c r="CS20" s="445"/>
      <c r="CT20" s="445"/>
      <c r="CU20" s="445"/>
      <c r="CV20" s="445"/>
      <c r="CW20" s="445"/>
      <c r="CX20" s="445"/>
      <c r="CY20" s="445"/>
      <c r="CZ20" s="445"/>
      <c r="DA20" s="445"/>
      <c r="DB20" s="445"/>
      <c r="DC20" s="445"/>
    </row>
    <row r="21" spans="1:107" s="444" customFormat="1" ht="12.75" hidden="1" customHeight="1">
      <c r="A21" s="528"/>
      <c r="B21" s="540">
        <v>0</v>
      </c>
      <c r="C21" s="541">
        <v>0</v>
      </c>
      <c r="D21" s="531" t="e">
        <f t="shared" si="3"/>
        <v>#REF!</v>
      </c>
      <c r="E21" s="542" t="e">
        <f t="shared" si="4"/>
        <v>#REF!</v>
      </c>
      <c r="F21" s="544" t="e">
        <v>#REF!</v>
      </c>
      <c r="G21" s="544" t="e">
        <v>#REF!</v>
      </c>
      <c r="H21" s="544" t="e">
        <v>#REF!</v>
      </c>
      <c r="I21" s="544" t="e">
        <v>#REF!</v>
      </c>
      <c r="J21" s="544" t="e">
        <v>#REF!</v>
      </c>
      <c r="K21" s="544" t="e">
        <v>#REF!</v>
      </c>
      <c r="L21" s="544" t="e">
        <v>#REF!</v>
      </c>
      <c r="M21" s="544" t="e">
        <v>#REF!</v>
      </c>
      <c r="N21" s="544" t="e">
        <v>#REF!</v>
      </c>
      <c r="O21" s="544" t="e">
        <v>#REF!</v>
      </c>
      <c r="P21" s="544" t="e">
        <v>#REF!</v>
      </c>
      <c r="Q21" s="544" t="e">
        <v>#REF!</v>
      </c>
      <c r="R21" s="445"/>
      <c r="S21" s="445"/>
      <c r="T21" s="445"/>
      <c r="U21" s="445"/>
      <c r="V21" s="445"/>
      <c r="W21" s="445"/>
      <c r="X21" s="445"/>
      <c r="Y21" s="445"/>
      <c r="Z21" s="445"/>
      <c r="AA21" s="445"/>
      <c r="AB21" s="445"/>
      <c r="AC21" s="445"/>
      <c r="AD21" s="241"/>
      <c r="AE21" s="545"/>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445"/>
      <c r="CG21" s="445"/>
      <c r="CH21" s="445"/>
      <c r="CI21" s="445"/>
      <c r="CJ21" s="445"/>
      <c r="CK21" s="445"/>
      <c r="CL21" s="445"/>
      <c r="CM21" s="445"/>
      <c r="CN21" s="445"/>
      <c r="CO21" s="445"/>
      <c r="CP21" s="445"/>
      <c r="CQ21" s="445"/>
      <c r="CR21" s="445"/>
      <c r="CS21" s="445"/>
      <c r="CT21" s="445"/>
      <c r="CU21" s="445"/>
      <c r="CV21" s="445"/>
      <c r="CW21" s="445"/>
      <c r="CX21" s="445"/>
      <c r="CY21" s="445"/>
      <c r="CZ21" s="445"/>
      <c r="DA21" s="445"/>
      <c r="DB21" s="445"/>
      <c r="DC21" s="445"/>
    </row>
    <row r="22" spans="1:107" s="444" customFormat="1" ht="12.75" hidden="1" customHeight="1">
      <c r="A22" s="528"/>
      <c r="B22" s="540">
        <v>0</v>
      </c>
      <c r="C22" s="541">
        <v>0</v>
      </c>
      <c r="D22" s="531" t="e">
        <f t="shared" si="3"/>
        <v>#REF!</v>
      </c>
      <c r="E22" s="542" t="e">
        <f t="shared" si="4"/>
        <v>#REF!</v>
      </c>
      <c r="F22" s="544" t="e">
        <v>#REF!</v>
      </c>
      <c r="G22" s="544" t="e">
        <v>#REF!</v>
      </c>
      <c r="H22" s="544" t="e">
        <v>#REF!</v>
      </c>
      <c r="I22" s="544" t="e">
        <v>#REF!</v>
      </c>
      <c r="J22" s="544" t="e">
        <v>#REF!</v>
      </c>
      <c r="K22" s="544" t="e">
        <v>#REF!</v>
      </c>
      <c r="L22" s="544" t="e">
        <v>#REF!</v>
      </c>
      <c r="M22" s="544" t="e">
        <v>#REF!</v>
      </c>
      <c r="N22" s="544" t="e">
        <v>#REF!</v>
      </c>
      <c r="O22" s="544" t="e">
        <v>#REF!</v>
      </c>
      <c r="P22" s="544" t="e">
        <v>#REF!</v>
      </c>
      <c r="Q22" s="544" t="e">
        <v>#REF!</v>
      </c>
      <c r="R22" s="445"/>
      <c r="S22" s="445"/>
      <c r="T22" s="445"/>
      <c r="U22" s="445"/>
      <c r="V22" s="445"/>
      <c r="W22" s="445"/>
      <c r="X22" s="445"/>
      <c r="Y22" s="445"/>
      <c r="Z22" s="445"/>
      <c r="AA22" s="445"/>
      <c r="AB22" s="445"/>
      <c r="AC22" s="445"/>
      <c r="AD22" s="241"/>
      <c r="AE22" s="545"/>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445"/>
      <c r="BK22" s="445"/>
      <c r="BL22" s="445"/>
      <c r="BM22" s="445"/>
      <c r="BN22" s="445"/>
      <c r="BO22" s="445"/>
      <c r="BP22" s="445"/>
      <c r="BQ22" s="445"/>
      <c r="BR22" s="445"/>
      <c r="BS22" s="445"/>
      <c r="BT22" s="445"/>
      <c r="BU22" s="445"/>
      <c r="BV22" s="445"/>
      <c r="BW22" s="445"/>
      <c r="BX22" s="445"/>
      <c r="BY22" s="445"/>
      <c r="BZ22" s="445"/>
      <c r="CA22" s="445"/>
      <c r="CB22" s="445"/>
      <c r="CC22" s="445"/>
      <c r="CD22" s="445"/>
      <c r="CE22" s="445"/>
      <c r="CF22" s="445"/>
      <c r="CG22" s="445"/>
      <c r="CH22" s="445"/>
      <c r="CI22" s="445"/>
      <c r="CJ22" s="445"/>
      <c r="CK22" s="445"/>
      <c r="CL22" s="445"/>
      <c r="CM22" s="445"/>
      <c r="CN22" s="445"/>
      <c r="CO22" s="445"/>
      <c r="CP22" s="445"/>
      <c r="CQ22" s="445"/>
      <c r="CR22" s="445"/>
      <c r="CS22" s="445"/>
      <c r="CT22" s="445"/>
      <c r="CU22" s="445"/>
      <c r="CV22" s="445"/>
      <c r="CW22" s="445"/>
      <c r="CX22" s="445"/>
      <c r="CY22" s="445"/>
      <c r="CZ22" s="445"/>
      <c r="DA22" s="445"/>
      <c r="DB22" s="445"/>
      <c r="DC22" s="445"/>
    </row>
    <row r="23" spans="1:107" s="444" customFormat="1" ht="12.75" hidden="1" customHeight="1">
      <c r="A23" s="528"/>
      <c r="B23" s="540">
        <v>0</v>
      </c>
      <c r="C23" s="541">
        <v>0</v>
      </c>
      <c r="D23" s="531" t="e">
        <f t="shared" si="3"/>
        <v>#REF!</v>
      </c>
      <c r="E23" s="542" t="e">
        <f t="shared" si="4"/>
        <v>#REF!</v>
      </c>
      <c r="F23" s="544" t="e">
        <v>#REF!</v>
      </c>
      <c r="G23" s="544" t="e">
        <v>#REF!</v>
      </c>
      <c r="H23" s="544" t="e">
        <v>#REF!</v>
      </c>
      <c r="I23" s="544" t="e">
        <v>#REF!</v>
      </c>
      <c r="J23" s="544" t="e">
        <v>#REF!</v>
      </c>
      <c r="K23" s="544" t="e">
        <v>#REF!</v>
      </c>
      <c r="L23" s="544" t="e">
        <v>#REF!</v>
      </c>
      <c r="M23" s="544" t="e">
        <v>#REF!</v>
      </c>
      <c r="N23" s="544" t="e">
        <v>#REF!</v>
      </c>
      <c r="O23" s="544" t="e">
        <v>#REF!</v>
      </c>
      <c r="P23" s="544" t="e">
        <v>#REF!</v>
      </c>
      <c r="Q23" s="544" t="e">
        <v>#REF!</v>
      </c>
      <c r="R23" s="445"/>
      <c r="S23" s="445"/>
      <c r="T23" s="445"/>
      <c r="U23" s="445"/>
      <c r="V23" s="445"/>
      <c r="W23" s="445"/>
      <c r="X23" s="445"/>
      <c r="Y23" s="445"/>
      <c r="Z23" s="445"/>
      <c r="AA23" s="445"/>
      <c r="AB23" s="445"/>
      <c r="AC23" s="445"/>
      <c r="AD23" s="241"/>
      <c r="AE23" s="545"/>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445"/>
      <c r="BK23" s="445"/>
      <c r="BL23" s="445"/>
      <c r="BM23" s="445"/>
      <c r="BN23" s="445"/>
      <c r="BO23" s="445"/>
      <c r="BP23" s="445"/>
      <c r="BQ23" s="445"/>
      <c r="BR23" s="445"/>
      <c r="BS23" s="445"/>
      <c r="BT23" s="445"/>
      <c r="BU23" s="445"/>
      <c r="BV23" s="445"/>
      <c r="BW23" s="445"/>
      <c r="BX23" s="445"/>
      <c r="BY23" s="445"/>
      <c r="BZ23" s="445"/>
      <c r="CA23" s="445"/>
      <c r="CB23" s="445"/>
      <c r="CC23" s="445"/>
      <c r="CD23" s="445"/>
      <c r="CE23" s="445"/>
      <c r="CF23" s="445"/>
      <c r="CG23" s="445"/>
      <c r="CH23" s="445"/>
      <c r="CI23" s="445"/>
      <c r="CJ23" s="445"/>
      <c r="CK23" s="445"/>
      <c r="CL23" s="445"/>
      <c r="CM23" s="445"/>
      <c r="CN23" s="445"/>
      <c r="CO23" s="445"/>
      <c r="CP23" s="445"/>
      <c r="CQ23" s="445"/>
      <c r="CR23" s="445"/>
      <c r="CS23" s="445"/>
      <c r="CT23" s="445"/>
      <c r="CU23" s="445"/>
      <c r="CV23" s="445"/>
      <c r="CW23" s="445"/>
      <c r="CX23" s="445"/>
      <c r="CY23" s="445"/>
      <c r="CZ23" s="445"/>
      <c r="DA23" s="445"/>
      <c r="DB23" s="445"/>
      <c r="DC23" s="445"/>
    </row>
    <row r="24" spans="1:107" s="444" customFormat="1" ht="12.75" hidden="1" customHeight="1">
      <c r="A24" s="528"/>
      <c r="B24" s="540">
        <v>0</v>
      </c>
      <c r="C24" s="541">
        <v>0</v>
      </c>
      <c r="D24" s="531" t="e">
        <f t="shared" si="3"/>
        <v>#REF!</v>
      </c>
      <c r="E24" s="542" t="e">
        <f t="shared" si="4"/>
        <v>#REF!</v>
      </c>
      <c r="F24" s="544" t="e">
        <v>#REF!</v>
      </c>
      <c r="G24" s="544" t="e">
        <v>#REF!</v>
      </c>
      <c r="H24" s="544" t="e">
        <v>#REF!</v>
      </c>
      <c r="I24" s="544" t="e">
        <v>#REF!</v>
      </c>
      <c r="J24" s="544" t="e">
        <v>#REF!</v>
      </c>
      <c r="K24" s="544" t="e">
        <v>#REF!</v>
      </c>
      <c r="L24" s="544" t="e">
        <v>#REF!</v>
      </c>
      <c r="M24" s="544" t="e">
        <v>#REF!</v>
      </c>
      <c r="N24" s="544" t="e">
        <v>#REF!</v>
      </c>
      <c r="O24" s="544" t="e">
        <v>#REF!</v>
      </c>
      <c r="P24" s="544" t="e">
        <v>#REF!</v>
      </c>
      <c r="Q24" s="544" t="e">
        <v>#REF!</v>
      </c>
      <c r="R24" s="445"/>
      <c r="S24" s="445"/>
      <c r="T24" s="445"/>
      <c r="U24" s="445"/>
      <c r="V24" s="445"/>
      <c r="W24" s="445"/>
      <c r="X24" s="445"/>
      <c r="Y24" s="445"/>
      <c r="Z24" s="445"/>
      <c r="AA24" s="445"/>
      <c r="AB24" s="445"/>
      <c r="AC24" s="445"/>
      <c r="AD24" s="241"/>
      <c r="AE24" s="545"/>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445"/>
      <c r="BK24" s="445"/>
      <c r="BL24" s="445"/>
      <c r="BM24" s="445"/>
      <c r="BN24" s="445"/>
      <c r="BO24" s="445"/>
      <c r="BP24" s="445"/>
      <c r="BQ24" s="445"/>
      <c r="BR24" s="445"/>
      <c r="BS24" s="445"/>
      <c r="BT24" s="445"/>
      <c r="BU24" s="445"/>
      <c r="BV24" s="445"/>
      <c r="BW24" s="445"/>
      <c r="BX24" s="445"/>
      <c r="BY24" s="445"/>
      <c r="BZ24" s="445"/>
      <c r="CA24" s="445"/>
      <c r="CB24" s="445"/>
      <c r="CC24" s="445"/>
      <c r="CD24" s="445"/>
      <c r="CE24" s="445"/>
      <c r="CF24" s="445"/>
      <c r="CG24" s="445"/>
      <c r="CH24" s="445"/>
      <c r="CI24" s="445"/>
      <c r="CJ24" s="445"/>
      <c r="CK24" s="445"/>
      <c r="CL24" s="445"/>
      <c r="CM24" s="445"/>
      <c r="CN24" s="445"/>
      <c r="CO24" s="445"/>
      <c r="CP24" s="445"/>
      <c r="CQ24" s="445"/>
      <c r="CR24" s="445"/>
      <c r="CS24" s="445"/>
      <c r="CT24" s="445"/>
      <c r="CU24" s="445"/>
      <c r="CV24" s="445"/>
      <c r="CW24" s="445"/>
      <c r="CX24" s="445"/>
      <c r="CY24" s="445"/>
      <c r="CZ24" s="445"/>
      <c r="DA24" s="445"/>
      <c r="DB24" s="445"/>
      <c r="DC24" s="445"/>
    </row>
    <row r="25" spans="1:107" s="444" customFormat="1" ht="12.75" hidden="1" customHeight="1">
      <c r="A25" s="528"/>
      <c r="B25" s="540">
        <v>0</v>
      </c>
      <c r="C25" s="541">
        <v>0</v>
      </c>
      <c r="D25" s="531" t="e">
        <f t="shared" si="3"/>
        <v>#REF!</v>
      </c>
      <c r="E25" s="542" t="e">
        <f t="shared" si="4"/>
        <v>#REF!</v>
      </c>
      <c r="F25" s="544" t="e">
        <v>#REF!</v>
      </c>
      <c r="G25" s="544" t="e">
        <v>#REF!</v>
      </c>
      <c r="H25" s="544" t="e">
        <v>#REF!</v>
      </c>
      <c r="I25" s="544" t="e">
        <v>#REF!</v>
      </c>
      <c r="J25" s="544" t="e">
        <v>#REF!</v>
      </c>
      <c r="K25" s="544" t="e">
        <v>#REF!</v>
      </c>
      <c r="L25" s="544" t="e">
        <v>#REF!</v>
      </c>
      <c r="M25" s="544" t="e">
        <v>#REF!</v>
      </c>
      <c r="N25" s="544" t="e">
        <v>#REF!</v>
      </c>
      <c r="O25" s="544" t="e">
        <v>#REF!</v>
      </c>
      <c r="P25" s="544" t="e">
        <v>#REF!</v>
      </c>
      <c r="Q25" s="544" t="e">
        <v>#REF!</v>
      </c>
      <c r="R25" s="445"/>
      <c r="S25" s="445"/>
      <c r="T25" s="445"/>
      <c r="U25" s="445"/>
      <c r="V25" s="445"/>
      <c r="W25" s="445"/>
      <c r="X25" s="445"/>
      <c r="Y25" s="445"/>
      <c r="Z25" s="445"/>
      <c r="AA25" s="445"/>
      <c r="AB25" s="445"/>
      <c r="AC25" s="445"/>
      <c r="AD25" s="241"/>
      <c r="AE25" s="545"/>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445"/>
      <c r="BK25" s="445"/>
      <c r="BL25" s="445"/>
      <c r="BM25" s="445"/>
      <c r="BN25" s="445"/>
      <c r="BO25" s="445"/>
      <c r="BP25" s="445"/>
      <c r="BQ25" s="445"/>
      <c r="BR25" s="445"/>
      <c r="BS25" s="445"/>
      <c r="BT25" s="445"/>
      <c r="BU25" s="445"/>
      <c r="BV25" s="445"/>
      <c r="BW25" s="445"/>
      <c r="BX25" s="445"/>
      <c r="BY25" s="445"/>
      <c r="BZ25" s="445"/>
      <c r="CA25" s="445"/>
      <c r="CB25" s="445"/>
      <c r="CC25" s="445"/>
      <c r="CD25" s="445"/>
      <c r="CE25" s="445"/>
      <c r="CF25" s="445"/>
      <c r="CG25" s="445"/>
      <c r="CH25" s="445"/>
      <c r="CI25" s="445"/>
      <c r="CJ25" s="445"/>
      <c r="CK25" s="445"/>
      <c r="CL25" s="445"/>
      <c r="CM25" s="445"/>
      <c r="CN25" s="445"/>
      <c r="CO25" s="445"/>
      <c r="CP25" s="445"/>
      <c r="CQ25" s="445"/>
      <c r="CR25" s="445"/>
      <c r="CS25" s="445"/>
      <c r="CT25" s="445"/>
      <c r="CU25" s="445"/>
      <c r="CV25" s="445"/>
      <c r="CW25" s="445"/>
      <c r="CX25" s="445"/>
      <c r="CY25" s="445"/>
      <c r="CZ25" s="445"/>
      <c r="DA25" s="445"/>
      <c r="DB25" s="445"/>
      <c r="DC25" s="445"/>
    </row>
    <row r="26" spans="1:107" s="444" customFormat="1" ht="12.75" hidden="1" customHeight="1">
      <c r="A26" s="528"/>
      <c r="B26" s="540">
        <v>0</v>
      </c>
      <c r="C26" s="541">
        <v>0</v>
      </c>
      <c r="D26" s="531" t="e">
        <f t="shared" si="3"/>
        <v>#REF!</v>
      </c>
      <c r="E26" s="542" t="e">
        <f t="shared" si="4"/>
        <v>#REF!</v>
      </c>
      <c r="F26" s="544" t="e">
        <v>#REF!</v>
      </c>
      <c r="G26" s="544" t="e">
        <v>#REF!</v>
      </c>
      <c r="H26" s="544" t="e">
        <v>#REF!</v>
      </c>
      <c r="I26" s="544" t="e">
        <v>#REF!</v>
      </c>
      <c r="J26" s="544" t="e">
        <v>#REF!</v>
      </c>
      <c r="K26" s="544" t="e">
        <v>#REF!</v>
      </c>
      <c r="L26" s="544" t="e">
        <v>#REF!</v>
      </c>
      <c r="M26" s="544" t="e">
        <v>#REF!</v>
      </c>
      <c r="N26" s="544" t="e">
        <v>#REF!</v>
      </c>
      <c r="O26" s="544" t="e">
        <v>#REF!</v>
      </c>
      <c r="P26" s="544" t="e">
        <v>#REF!</v>
      </c>
      <c r="Q26" s="544" t="e">
        <v>#REF!</v>
      </c>
      <c r="R26" s="445"/>
      <c r="S26" s="445"/>
      <c r="T26" s="445"/>
      <c r="U26" s="445"/>
      <c r="V26" s="445"/>
      <c r="W26" s="445"/>
      <c r="X26" s="445"/>
      <c r="Y26" s="445"/>
      <c r="Z26" s="445"/>
      <c r="AA26" s="445"/>
      <c r="AB26" s="445"/>
      <c r="AC26" s="445"/>
      <c r="AD26" s="241"/>
      <c r="AE26" s="545"/>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445"/>
      <c r="BK26" s="445"/>
      <c r="BL26" s="445"/>
      <c r="BM26" s="445"/>
      <c r="BN26" s="445"/>
      <c r="BO26" s="445"/>
      <c r="BP26" s="445"/>
      <c r="BQ26" s="445"/>
      <c r="BR26" s="445"/>
      <c r="BS26" s="445"/>
      <c r="BT26" s="445"/>
      <c r="BU26" s="445"/>
      <c r="BV26" s="445"/>
      <c r="BW26" s="445"/>
      <c r="BX26" s="445"/>
      <c r="BY26" s="445"/>
      <c r="BZ26" s="445"/>
      <c r="CA26" s="445"/>
      <c r="CB26" s="445"/>
      <c r="CC26" s="445"/>
      <c r="CD26" s="445"/>
      <c r="CE26" s="445"/>
      <c r="CF26" s="445"/>
      <c r="CG26" s="445"/>
      <c r="CH26" s="445"/>
      <c r="CI26" s="445"/>
      <c r="CJ26" s="445"/>
      <c r="CK26" s="445"/>
      <c r="CL26" s="445"/>
      <c r="CM26" s="445"/>
      <c r="CN26" s="445"/>
      <c r="CO26" s="445"/>
      <c r="CP26" s="445"/>
      <c r="CQ26" s="445"/>
      <c r="CR26" s="445"/>
      <c r="CS26" s="445"/>
      <c r="CT26" s="445"/>
      <c r="CU26" s="445"/>
      <c r="CV26" s="445"/>
      <c r="CW26" s="445"/>
      <c r="CX26" s="445"/>
      <c r="CY26" s="445"/>
      <c r="CZ26" s="445"/>
      <c r="DA26" s="445"/>
      <c r="DB26" s="445"/>
      <c r="DC26" s="445"/>
    </row>
    <row r="27" spans="1:107" s="444" customFormat="1" ht="12.75" hidden="1" customHeight="1">
      <c r="A27" s="528"/>
      <c r="B27" s="540">
        <v>0</v>
      </c>
      <c r="C27" s="541">
        <v>0</v>
      </c>
      <c r="D27" s="531" t="e">
        <f t="shared" si="3"/>
        <v>#REF!</v>
      </c>
      <c r="E27" s="542" t="e">
        <f t="shared" si="4"/>
        <v>#REF!</v>
      </c>
      <c r="F27" s="544" t="e">
        <v>#REF!</v>
      </c>
      <c r="G27" s="544" t="e">
        <v>#REF!</v>
      </c>
      <c r="H27" s="544" t="e">
        <v>#REF!</v>
      </c>
      <c r="I27" s="544" t="e">
        <v>#REF!</v>
      </c>
      <c r="J27" s="544" t="e">
        <v>#REF!</v>
      </c>
      <c r="K27" s="544" t="e">
        <v>#REF!</v>
      </c>
      <c r="L27" s="544" t="e">
        <v>#REF!</v>
      </c>
      <c r="M27" s="544" t="e">
        <v>#REF!</v>
      </c>
      <c r="N27" s="544" t="e">
        <v>#REF!</v>
      </c>
      <c r="O27" s="544" t="e">
        <v>#REF!</v>
      </c>
      <c r="P27" s="544" t="e">
        <v>#REF!</v>
      </c>
      <c r="Q27" s="544" t="e">
        <v>#REF!</v>
      </c>
      <c r="R27" s="445"/>
      <c r="S27" s="445"/>
      <c r="T27" s="445"/>
      <c r="U27" s="445"/>
      <c r="V27" s="445"/>
      <c r="W27" s="445"/>
      <c r="X27" s="445"/>
      <c r="Y27" s="445"/>
      <c r="Z27" s="445"/>
      <c r="AA27" s="445"/>
      <c r="AB27" s="445"/>
      <c r="AC27" s="445"/>
      <c r="AD27" s="241"/>
      <c r="AE27" s="545"/>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445"/>
      <c r="BK27" s="445"/>
      <c r="BL27" s="445"/>
      <c r="BM27" s="445"/>
      <c r="BN27" s="445"/>
      <c r="BO27" s="445"/>
      <c r="BP27" s="445"/>
      <c r="BQ27" s="445"/>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c r="CX27" s="445"/>
      <c r="CY27" s="445"/>
      <c r="CZ27" s="445"/>
      <c r="DA27" s="445"/>
      <c r="DB27" s="445"/>
      <c r="DC27" s="445"/>
    </row>
    <row r="28" spans="1:107" s="444" customFormat="1" ht="12.75" hidden="1" customHeight="1">
      <c r="A28" s="528"/>
      <c r="B28" s="540">
        <v>0</v>
      </c>
      <c r="C28" s="541">
        <v>0</v>
      </c>
      <c r="D28" s="531" t="e">
        <f t="shared" si="3"/>
        <v>#REF!</v>
      </c>
      <c r="E28" s="542" t="e">
        <f t="shared" si="4"/>
        <v>#REF!</v>
      </c>
      <c r="F28" s="544" t="e">
        <v>#REF!</v>
      </c>
      <c r="G28" s="544" t="e">
        <v>#REF!</v>
      </c>
      <c r="H28" s="544" t="e">
        <v>#REF!</v>
      </c>
      <c r="I28" s="544" t="e">
        <v>#REF!</v>
      </c>
      <c r="J28" s="544" t="e">
        <v>#REF!</v>
      </c>
      <c r="K28" s="544" t="e">
        <v>#REF!</v>
      </c>
      <c r="L28" s="544" t="e">
        <v>#REF!</v>
      </c>
      <c r="M28" s="544" t="e">
        <v>#REF!</v>
      </c>
      <c r="N28" s="544" t="e">
        <v>#REF!</v>
      </c>
      <c r="O28" s="544" t="e">
        <v>#REF!</v>
      </c>
      <c r="P28" s="544" t="e">
        <v>#REF!</v>
      </c>
      <c r="Q28" s="544" t="e">
        <v>#REF!</v>
      </c>
      <c r="R28" s="445"/>
      <c r="S28" s="445"/>
      <c r="T28" s="445"/>
      <c r="U28" s="445"/>
      <c r="V28" s="445"/>
      <c r="W28" s="445"/>
      <c r="X28" s="445"/>
      <c r="Y28" s="445"/>
      <c r="Z28" s="445"/>
      <c r="AA28" s="445"/>
      <c r="AB28" s="445"/>
      <c r="AC28" s="445"/>
      <c r="AD28" s="241"/>
      <c r="AE28" s="545"/>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445"/>
      <c r="BK28" s="445"/>
      <c r="BL28" s="445"/>
      <c r="BM28" s="445"/>
      <c r="BN28" s="445"/>
      <c r="BO28" s="445"/>
      <c r="BP28" s="445"/>
      <c r="BQ28" s="445"/>
      <c r="BR28" s="445"/>
      <c r="BS28" s="445"/>
      <c r="BT28" s="445"/>
      <c r="BU28" s="445"/>
      <c r="BV28" s="445"/>
      <c r="BW28" s="445"/>
      <c r="BX28" s="445"/>
      <c r="BY28" s="445"/>
      <c r="BZ28" s="445"/>
      <c r="CA28" s="445"/>
      <c r="CB28" s="445"/>
      <c r="CC28" s="445"/>
      <c r="CD28" s="445"/>
      <c r="CE28" s="445"/>
      <c r="CF28" s="445"/>
      <c r="CG28" s="445"/>
      <c r="CH28" s="445"/>
      <c r="CI28" s="445"/>
      <c r="CJ28" s="445"/>
      <c r="CK28" s="445"/>
      <c r="CL28" s="445"/>
      <c r="CM28" s="445"/>
      <c r="CN28" s="445"/>
      <c r="CO28" s="445"/>
      <c r="CP28" s="445"/>
      <c r="CQ28" s="445"/>
      <c r="CR28" s="445"/>
      <c r="CS28" s="445"/>
      <c r="CT28" s="445"/>
      <c r="CU28" s="445"/>
      <c r="CV28" s="445"/>
      <c r="CW28" s="445"/>
      <c r="CX28" s="445"/>
      <c r="CY28" s="445"/>
      <c r="CZ28" s="445"/>
      <c r="DA28" s="445"/>
      <c r="DB28" s="445"/>
      <c r="DC28" s="445"/>
    </row>
    <row r="29" spans="1:107" s="444" customFormat="1" ht="12.75" hidden="1" customHeight="1">
      <c r="A29" s="528"/>
      <c r="B29" s="540">
        <v>0</v>
      </c>
      <c r="C29" s="541">
        <v>0</v>
      </c>
      <c r="D29" s="531" t="e">
        <f t="shared" si="3"/>
        <v>#REF!</v>
      </c>
      <c r="E29" s="542" t="e">
        <f t="shared" si="4"/>
        <v>#REF!</v>
      </c>
      <c r="F29" s="544" t="e">
        <v>#REF!</v>
      </c>
      <c r="G29" s="544" t="e">
        <v>#REF!</v>
      </c>
      <c r="H29" s="544" t="e">
        <v>#REF!</v>
      </c>
      <c r="I29" s="544" t="e">
        <v>#REF!</v>
      </c>
      <c r="J29" s="544" t="e">
        <v>#REF!</v>
      </c>
      <c r="K29" s="544" t="e">
        <v>#REF!</v>
      </c>
      <c r="L29" s="544" t="e">
        <v>#REF!</v>
      </c>
      <c r="M29" s="544" t="e">
        <v>#REF!</v>
      </c>
      <c r="N29" s="544" t="e">
        <v>#REF!</v>
      </c>
      <c r="O29" s="544" t="e">
        <v>#REF!</v>
      </c>
      <c r="P29" s="544" t="e">
        <v>#REF!</v>
      </c>
      <c r="Q29" s="544" t="e">
        <v>#REF!</v>
      </c>
      <c r="R29" s="445"/>
      <c r="S29" s="445"/>
      <c r="T29" s="445"/>
      <c r="U29" s="445"/>
      <c r="V29" s="445"/>
      <c r="W29" s="445"/>
      <c r="X29" s="445"/>
      <c r="Y29" s="445"/>
      <c r="Z29" s="445"/>
      <c r="AA29" s="445"/>
      <c r="AB29" s="445"/>
      <c r="AC29" s="445"/>
      <c r="AD29" s="241"/>
      <c r="AE29" s="545"/>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445"/>
      <c r="BK29" s="445"/>
      <c r="BL29" s="445"/>
      <c r="BM29" s="445"/>
      <c r="BN29" s="445"/>
      <c r="BO29" s="445"/>
      <c r="BP29" s="445"/>
      <c r="BQ29" s="445"/>
      <c r="BR29" s="445"/>
      <c r="BS29" s="445"/>
      <c r="BT29" s="445"/>
      <c r="BU29" s="445"/>
      <c r="BV29" s="445"/>
      <c r="BW29" s="445"/>
      <c r="BX29" s="445"/>
      <c r="BY29" s="445"/>
      <c r="BZ29" s="445"/>
      <c r="CA29" s="445"/>
      <c r="CB29" s="445"/>
      <c r="CC29" s="445"/>
      <c r="CD29" s="445"/>
      <c r="CE29" s="445"/>
      <c r="CF29" s="445"/>
      <c r="CG29" s="445"/>
      <c r="CH29" s="445"/>
      <c r="CI29" s="445"/>
      <c r="CJ29" s="445"/>
      <c r="CK29" s="445"/>
      <c r="CL29" s="445"/>
      <c r="CM29" s="445"/>
      <c r="CN29" s="445"/>
      <c r="CO29" s="445"/>
      <c r="CP29" s="445"/>
      <c r="CQ29" s="445"/>
      <c r="CR29" s="445"/>
      <c r="CS29" s="445"/>
      <c r="CT29" s="445"/>
      <c r="CU29" s="445"/>
      <c r="CV29" s="445"/>
      <c r="CW29" s="445"/>
      <c r="CX29" s="445"/>
      <c r="CY29" s="445"/>
      <c r="CZ29" s="445"/>
      <c r="DA29" s="445"/>
      <c r="DB29" s="445"/>
      <c r="DC29" s="445"/>
    </row>
    <row r="30" spans="1:107" s="444" customFormat="1" ht="15.75" customHeight="1">
      <c r="A30" s="528"/>
      <c r="B30" s="546">
        <v>0</v>
      </c>
      <c r="C30" s="541">
        <v>0</v>
      </c>
      <c r="D30" s="547"/>
      <c r="E30" s="542"/>
      <c r="F30" s="544" t="e">
        <v>#REF!</v>
      </c>
      <c r="G30" s="544" t="e">
        <v>#REF!</v>
      </c>
      <c r="H30" s="544" t="e">
        <v>#REF!</v>
      </c>
      <c r="I30" s="544" t="e">
        <v>#REF!</v>
      </c>
      <c r="J30" s="544" t="e">
        <v>#REF!</v>
      </c>
      <c r="K30" s="544" t="e">
        <v>#REF!</v>
      </c>
      <c r="L30" s="544" t="e">
        <v>#REF!</v>
      </c>
      <c r="M30" s="544" t="e">
        <v>#REF!</v>
      </c>
      <c r="N30" s="544" t="e">
        <v>#REF!</v>
      </c>
      <c r="O30" s="544" t="e">
        <v>#REF!</v>
      </c>
      <c r="P30" s="544" t="e">
        <v>#REF!</v>
      </c>
      <c r="Q30" s="544" t="e">
        <v>#REF!</v>
      </c>
      <c r="R30" s="548" t="s">
        <v>42</v>
      </c>
      <c r="S30" s="548" t="s">
        <v>43</v>
      </c>
      <c r="T30" s="548" t="s">
        <v>44</v>
      </c>
      <c r="U30" s="548" t="s">
        <v>45</v>
      </c>
      <c r="V30" s="548" t="s">
        <v>46</v>
      </c>
      <c r="W30" s="548" t="s">
        <v>47</v>
      </c>
      <c r="X30" s="548" t="s">
        <v>48</v>
      </c>
      <c r="Y30" s="548" t="s">
        <v>244</v>
      </c>
      <c r="Z30" s="548" t="s">
        <v>245</v>
      </c>
      <c r="AA30" s="548" t="s">
        <v>246</v>
      </c>
      <c r="AB30" s="548" t="s">
        <v>247</v>
      </c>
      <c r="AC30" s="548" t="s">
        <v>248</v>
      </c>
      <c r="AD30" s="548" t="s">
        <v>249</v>
      </c>
      <c r="AE30" s="549" t="s">
        <v>221</v>
      </c>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445"/>
      <c r="BK30" s="445"/>
      <c r="BL30" s="445"/>
      <c r="BM30" s="445"/>
      <c r="BN30" s="445"/>
      <c r="BO30" s="445"/>
      <c r="BP30" s="445"/>
      <c r="BQ30" s="445"/>
      <c r="BR30" s="445"/>
      <c r="BS30" s="445"/>
      <c r="BT30" s="445"/>
      <c r="BU30" s="445"/>
      <c r="BV30" s="445"/>
      <c r="BW30" s="445"/>
      <c r="BX30" s="445"/>
      <c r="BY30" s="445"/>
      <c r="BZ30" s="445"/>
      <c r="CA30" s="445"/>
      <c r="CB30" s="445"/>
      <c r="CC30" s="445"/>
      <c r="CD30" s="445"/>
      <c r="CE30" s="445"/>
      <c r="CF30" s="445"/>
      <c r="CG30" s="445"/>
      <c r="CH30" s="445"/>
      <c r="CI30" s="445"/>
      <c r="CJ30" s="445"/>
      <c r="CK30" s="445"/>
      <c r="CL30" s="445"/>
      <c r="CM30" s="445"/>
      <c r="CN30" s="445"/>
      <c r="CO30" s="445"/>
      <c r="CP30" s="445"/>
      <c r="CQ30" s="445"/>
      <c r="CR30" s="445"/>
      <c r="CS30" s="445"/>
      <c r="CT30" s="445"/>
      <c r="CU30" s="445"/>
      <c r="CV30" s="445"/>
      <c r="CW30" s="445"/>
      <c r="CX30" s="445"/>
      <c r="CY30" s="445"/>
      <c r="CZ30" s="445"/>
      <c r="DA30" s="445"/>
      <c r="DB30" s="445"/>
      <c r="DC30" s="445"/>
    </row>
    <row r="31" spans="1:107" s="444" customFormat="1" ht="15.75" customHeight="1">
      <c r="A31" s="528"/>
      <c r="B31" s="540">
        <v>0</v>
      </c>
      <c r="C31" s="541">
        <v>0</v>
      </c>
      <c r="D31" s="547"/>
      <c r="E31" s="542"/>
      <c r="F31" s="550" t="e">
        <v>#REF!</v>
      </c>
      <c r="G31" s="550" t="e">
        <v>#REF!</v>
      </c>
      <c r="H31" s="550" t="e">
        <v>#REF!</v>
      </c>
      <c r="I31" s="550" t="e">
        <v>#REF!</v>
      </c>
      <c r="J31" s="550" t="e">
        <v>#REF!</v>
      </c>
      <c r="K31" s="550" t="e">
        <v>#REF!</v>
      </c>
      <c r="L31" s="550" t="e">
        <v>#REF!</v>
      </c>
      <c r="M31" s="550" t="e">
        <v>#REF!</v>
      </c>
      <c r="N31" s="550" t="e">
        <v>#REF!</v>
      </c>
      <c r="O31" s="550" t="e">
        <v>#REF!</v>
      </c>
      <c r="P31" s="550" t="e">
        <v>#REF!</v>
      </c>
      <c r="Q31" s="550" t="e">
        <v>#REF!</v>
      </c>
      <c r="R31" s="551" t="e">
        <f>SUM(#REF!)</f>
        <v>#REF!</v>
      </c>
      <c r="S31" s="551" t="e">
        <f>SUM(#REF!)</f>
        <v>#REF!</v>
      </c>
      <c r="T31" s="551" t="e">
        <f>SUM(#REF!)</f>
        <v>#REF!</v>
      </c>
      <c r="U31" s="551" t="e">
        <f>SUM(#REF!)</f>
        <v>#REF!</v>
      </c>
      <c r="V31" s="551" t="e">
        <f>SUM(#REF!)</f>
        <v>#REF!</v>
      </c>
      <c r="W31" s="551" t="e">
        <f>SUM(#REF!)</f>
        <v>#REF!</v>
      </c>
      <c r="X31" s="551" t="e">
        <f>SUM(#REF!)</f>
        <v>#REF!</v>
      </c>
      <c r="Y31" s="551" t="e">
        <f>SUM(#REF!)</f>
        <v>#REF!</v>
      </c>
      <c r="Z31" s="551" t="e">
        <f>SUM(#REF!)</f>
        <v>#REF!</v>
      </c>
      <c r="AA31" s="551" t="e">
        <f>SUM(#REF!)</f>
        <v>#REF!</v>
      </c>
      <c r="AB31" s="551" t="e">
        <f>SUM(#REF!)</f>
        <v>#REF!</v>
      </c>
      <c r="AC31" s="551" t="e">
        <f>SUM(#REF!)</f>
        <v>#REF!</v>
      </c>
      <c r="AD31" s="551" t="e">
        <f>SUM(R31:AC31)</f>
        <v>#REF!</v>
      </c>
      <c r="AE31" s="549" t="e">
        <f>(AD31*100/$AD$89)</f>
        <v>#REF!</v>
      </c>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445"/>
      <c r="BK31" s="445"/>
      <c r="BL31" s="445"/>
      <c r="BM31" s="445"/>
      <c r="BN31" s="445"/>
      <c r="BO31" s="445"/>
      <c r="BP31" s="445"/>
      <c r="BQ31" s="445"/>
      <c r="BR31" s="445"/>
      <c r="BS31" s="445"/>
      <c r="BT31" s="445"/>
      <c r="BU31" s="445"/>
      <c r="BV31" s="445"/>
      <c r="BW31" s="445"/>
      <c r="BX31" s="445"/>
      <c r="BY31" s="445"/>
      <c r="BZ31" s="445"/>
      <c r="CA31" s="445"/>
      <c r="CB31" s="445"/>
      <c r="CC31" s="445"/>
      <c r="CD31" s="445"/>
      <c r="CE31" s="445"/>
      <c r="CF31" s="445"/>
      <c r="CG31" s="445"/>
      <c r="CH31" s="445"/>
      <c r="CI31" s="445"/>
      <c r="CJ31" s="445"/>
      <c r="CK31" s="445"/>
      <c r="CL31" s="445"/>
      <c r="CM31" s="445"/>
      <c r="CN31" s="445"/>
      <c r="CO31" s="445"/>
      <c r="CP31" s="445"/>
      <c r="CQ31" s="445"/>
      <c r="CR31" s="445"/>
      <c r="CS31" s="445"/>
      <c r="CT31" s="445"/>
      <c r="CU31" s="445"/>
      <c r="CV31" s="445"/>
      <c r="CW31" s="445"/>
      <c r="CX31" s="445"/>
      <c r="CY31" s="445"/>
      <c r="CZ31" s="445"/>
      <c r="DA31" s="445"/>
      <c r="DB31" s="445"/>
      <c r="DC31" s="445"/>
    </row>
    <row r="32" spans="1:107" s="444" customFormat="1" ht="15.75" customHeight="1">
      <c r="A32" s="528"/>
      <c r="B32" s="540">
        <v>0</v>
      </c>
      <c r="C32" s="541">
        <v>0</v>
      </c>
      <c r="D32" s="547"/>
      <c r="E32" s="542"/>
      <c r="F32" s="550" t="e">
        <v>#REF!</v>
      </c>
      <c r="G32" s="550" t="e">
        <v>#REF!</v>
      </c>
      <c r="H32" s="550" t="e">
        <v>#REF!</v>
      </c>
      <c r="I32" s="550" t="e">
        <v>#REF!</v>
      </c>
      <c r="J32" s="550" t="e">
        <v>#REF!</v>
      </c>
      <c r="K32" s="550" t="e">
        <v>#REF!</v>
      </c>
      <c r="L32" s="550" t="e">
        <v>#REF!</v>
      </c>
      <c r="M32" s="550" t="e">
        <v>#REF!</v>
      </c>
      <c r="N32" s="550" t="e">
        <v>#REF!</v>
      </c>
      <c r="O32" s="550" t="e">
        <v>#REF!</v>
      </c>
      <c r="P32" s="550" t="e">
        <v>#REF!</v>
      </c>
      <c r="Q32" s="550" t="e">
        <v>#REF!</v>
      </c>
      <c r="R32" s="551"/>
      <c r="S32" s="548"/>
      <c r="T32" s="548"/>
      <c r="U32" s="548"/>
      <c r="V32" s="548"/>
      <c r="W32" s="548"/>
      <c r="X32" s="548"/>
      <c r="Y32" s="548"/>
      <c r="Z32" s="548"/>
      <c r="AA32" s="548"/>
      <c r="AB32" s="548"/>
      <c r="AC32" s="548"/>
      <c r="AD32" s="551"/>
      <c r="AE32" s="549"/>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45"/>
      <c r="CI32" s="445"/>
      <c r="CJ32" s="445"/>
      <c r="CK32" s="445"/>
      <c r="CL32" s="445"/>
      <c r="CM32" s="445"/>
      <c r="CN32" s="445"/>
      <c r="CO32" s="445"/>
      <c r="CP32" s="445"/>
      <c r="CQ32" s="445"/>
      <c r="CR32" s="445"/>
      <c r="CS32" s="445"/>
      <c r="CT32" s="445"/>
      <c r="CU32" s="445"/>
      <c r="CV32" s="445"/>
      <c r="CW32" s="445"/>
      <c r="CX32" s="445"/>
      <c r="CY32" s="445"/>
      <c r="CZ32" s="445"/>
      <c r="DA32" s="445"/>
      <c r="DB32" s="445"/>
      <c r="DC32" s="445"/>
    </row>
    <row r="33" spans="1:107" s="444" customFormat="1" ht="15.75" customHeight="1">
      <c r="A33" s="528"/>
      <c r="B33" s="540">
        <v>0</v>
      </c>
      <c r="C33" s="541">
        <v>0</v>
      </c>
      <c r="D33" s="547"/>
      <c r="E33" s="542"/>
      <c r="F33" s="550" t="e">
        <v>#REF!</v>
      </c>
      <c r="G33" s="550" t="e">
        <v>#REF!</v>
      </c>
      <c r="H33" s="550" t="e">
        <v>#REF!</v>
      </c>
      <c r="I33" s="550" t="e">
        <v>#REF!</v>
      </c>
      <c r="J33" s="550" t="e">
        <v>#REF!</v>
      </c>
      <c r="K33" s="550" t="e">
        <v>#REF!</v>
      </c>
      <c r="L33" s="550" t="e">
        <v>#REF!</v>
      </c>
      <c r="M33" s="550" t="e">
        <v>#REF!</v>
      </c>
      <c r="N33" s="550" t="e">
        <v>#REF!</v>
      </c>
      <c r="O33" s="550" t="e">
        <v>#REF!</v>
      </c>
      <c r="P33" s="550" t="e">
        <v>#REF!</v>
      </c>
      <c r="Q33" s="550" t="e">
        <v>#REF!</v>
      </c>
      <c r="R33" s="551"/>
      <c r="S33" s="548"/>
      <c r="T33" s="548"/>
      <c r="U33" s="548"/>
      <c r="V33" s="548"/>
      <c r="W33" s="548"/>
      <c r="X33" s="548"/>
      <c r="Y33" s="548"/>
      <c r="Z33" s="548"/>
      <c r="AA33" s="548"/>
      <c r="AB33" s="548"/>
      <c r="AC33" s="548"/>
      <c r="AD33" s="551"/>
      <c r="AE33" s="549"/>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445"/>
      <c r="BK33" s="445"/>
      <c r="BL33" s="445"/>
      <c r="BM33" s="445"/>
      <c r="BN33" s="445"/>
      <c r="BO33" s="445"/>
      <c r="BP33" s="445"/>
      <c r="BQ33" s="445"/>
      <c r="BR33" s="445"/>
      <c r="BS33" s="445"/>
      <c r="BT33" s="445"/>
      <c r="BU33" s="445"/>
      <c r="BV33" s="445"/>
      <c r="BW33" s="445"/>
      <c r="BX33" s="445"/>
      <c r="BY33" s="445"/>
      <c r="BZ33" s="445"/>
      <c r="CA33" s="445"/>
      <c r="CB33" s="445"/>
      <c r="CC33" s="445"/>
      <c r="CD33" s="445"/>
      <c r="CE33" s="445"/>
      <c r="CF33" s="445"/>
      <c r="CG33" s="445"/>
      <c r="CH33" s="445"/>
      <c r="CI33" s="445"/>
      <c r="CJ33" s="445"/>
      <c r="CK33" s="445"/>
      <c r="CL33" s="445"/>
      <c r="CM33" s="445"/>
      <c r="CN33" s="445"/>
      <c r="CO33" s="445"/>
      <c r="CP33" s="445"/>
      <c r="CQ33" s="445"/>
      <c r="CR33" s="445"/>
      <c r="CS33" s="445"/>
      <c r="CT33" s="445"/>
      <c r="CU33" s="445"/>
      <c r="CV33" s="445"/>
      <c r="CW33" s="445"/>
      <c r="CX33" s="445"/>
      <c r="CY33" s="445"/>
      <c r="CZ33" s="445"/>
      <c r="DA33" s="445"/>
      <c r="DB33" s="445"/>
      <c r="DC33" s="445"/>
    </row>
    <row r="34" spans="1:107" s="444" customFormat="1" ht="15.75" customHeight="1">
      <c r="A34" s="528"/>
      <c r="B34" s="540">
        <v>0</v>
      </c>
      <c r="C34" s="541">
        <v>0</v>
      </c>
      <c r="D34" s="547"/>
      <c r="E34" s="542"/>
      <c r="F34" s="550" t="e">
        <v>#REF!</v>
      </c>
      <c r="G34" s="550" t="e">
        <v>#REF!</v>
      </c>
      <c r="H34" s="550" t="e">
        <v>#REF!</v>
      </c>
      <c r="I34" s="550" t="e">
        <v>#REF!</v>
      </c>
      <c r="J34" s="550" t="e">
        <v>#REF!</v>
      </c>
      <c r="K34" s="550" t="e">
        <v>#REF!</v>
      </c>
      <c r="L34" s="550" t="e">
        <v>#REF!</v>
      </c>
      <c r="M34" s="550" t="e">
        <v>#REF!</v>
      </c>
      <c r="N34" s="550" t="e">
        <v>#REF!</v>
      </c>
      <c r="O34" s="550" t="e">
        <v>#REF!</v>
      </c>
      <c r="P34" s="550" t="e">
        <v>#REF!</v>
      </c>
      <c r="Q34" s="550" t="e">
        <v>#REF!</v>
      </c>
      <c r="R34" s="551"/>
      <c r="S34" s="548"/>
      <c r="T34" s="548"/>
      <c r="U34" s="548"/>
      <c r="V34" s="548"/>
      <c r="W34" s="548"/>
      <c r="X34" s="548"/>
      <c r="Y34" s="548"/>
      <c r="Z34" s="548"/>
      <c r="AA34" s="548"/>
      <c r="AB34" s="548"/>
      <c r="AC34" s="548"/>
      <c r="AD34" s="551"/>
      <c r="AE34" s="549"/>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445"/>
      <c r="BK34" s="445"/>
      <c r="BL34" s="445"/>
      <c r="BM34" s="445"/>
      <c r="BN34" s="445"/>
      <c r="BO34" s="445"/>
      <c r="BP34" s="445"/>
      <c r="BQ34" s="445"/>
      <c r="BR34" s="445"/>
      <c r="BS34" s="445"/>
      <c r="BT34" s="445"/>
      <c r="BU34" s="445"/>
      <c r="BV34" s="445"/>
      <c r="BW34" s="445"/>
      <c r="BX34" s="445"/>
      <c r="BY34" s="445"/>
      <c r="BZ34" s="445"/>
      <c r="CA34" s="445"/>
      <c r="CB34" s="445"/>
      <c r="CC34" s="445"/>
      <c r="CD34" s="445"/>
      <c r="CE34" s="445"/>
      <c r="CF34" s="445"/>
      <c r="CG34" s="445"/>
      <c r="CH34" s="445"/>
      <c r="CI34" s="445"/>
      <c r="CJ34" s="445"/>
      <c r="CK34" s="445"/>
      <c r="CL34" s="445"/>
      <c r="CM34" s="445"/>
      <c r="CN34" s="445"/>
      <c r="CO34" s="445"/>
      <c r="CP34" s="445"/>
      <c r="CQ34" s="445"/>
      <c r="CR34" s="445"/>
      <c r="CS34" s="445"/>
      <c r="CT34" s="445"/>
      <c r="CU34" s="445"/>
      <c r="CV34" s="445"/>
      <c r="CW34" s="445"/>
      <c r="CX34" s="445"/>
      <c r="CY34" s="445"/>
      <c r="CZ34" s="445"/>
      <c r="DA34" s="445"/>
      <c r="DB34" s="445"/>
      <c r="DC34" s="445"/>
    </row>
    <row r="35" spans="1:107" s="444" customFormat="1" ht="15.75" customHeight="1">
      <c r="A35" s="528"/>
      <c r="B35" s="540">
        <v>0</v>
      </c>
      <c r="C35" s="541">
        <v>0</v>
      </c>
      <c r="D35" s="547"/>
      <c r="E35" s="542"/>
      <c r="F35" s="550" t="e">
        <v>#REF!</v>
      </c>
      <c r="G35" s="550" t="e">
        <v>#REF!</v>
      </c>
      <c r="H35" s="550" t="e">
        <v>#REF!</v>
      </c>
      <c r="I35" s="550" t="e">
        <v>#REF!</v>
      </c>
      <c r="J35" s="550" t="e">
        <v>#REF!</v>
      </c>
      <c r="K35" s="550" t="e">
        <v>#REF!</v>
      </c>
      <c r="L35" s="550" t="e">
        <v>#REF!</v>
      </c>
      <c r="M35" s="550" t="e">
        <v>#REF!</v>
      </c>
      <c r="N35" s="550" t="e">
        <v>#REF!</v>
      </c>
      <c r="O35" s="550" t="e">
        <v>#REF!</v>
      </c>
      <c r="P35" s="550" t="e">
        <v>#REF!</v>
      </c>
      <c r="Q35" s="550" t="e">
        <v>#REF!</v>
      </c>
      <c r="R35" s="551"/>
      <c r="S35" s="548"/>
      <c r="T35" s="548"/>
      <c r="U35" s="548"/>
      <c r="V35" s="548"/>
      <c r="W35" s="548"/>
      <c r="X35" s="548"/>
      <c r="Y35" s="548"/>
      <c r="Z35" s="548"/>
      <c r="AA35" s="548"/>
      <c r="AB35" s="548"/>
      <c r="AC35" s="548"/>
      <c r="AD35" s="551"/>
      <c r="AE35" s="549"/>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445"/>
      <c r="BK35" s="445"/>
      <c r="BL35" s="445"/>
      <c r="BM35" s="445"/>
      <c r="BN35" s="445"/>
      <c r="BO35" s="445"/>
      <c r="BP35" s="445"/>
      <c r="BQ35" s="445"/>
      <c r="BR35" s="445"/>
      <c r="BS35" s="445"/>
      <c r="BT35" s="445"/>
      <c r="BU35" s="445"/>
      <c r="BV35" s="445"/>
      <c r="BW35" s="445"/>
      <c r="BX35" s="445"/>
      <c r="BY35" s="445"/>
      <c r="BZ35" s="445"/>
      <c r="CA35" s="445"/>
      <c r="CB35" s="445"/>
      <c r="CC35" s="445"/>
      <c r="CD35" s="445"/>
      <c r="CE35" s="445"/>
      <c r="CF35" s="445"/>
      <c r="CG35" s="445"/>
      <c r="CH35" s="445"/>
      <c r="CI35" s="445"/>
      <c r="CJ35" s="445"/>
      <c r="CK35" s="445"/>
      <c r="CL35" s="445"/>
      <c r="CM35" s="445"/>
      <c r="CN35" s="445"/>
      <c r="CO35" s="445"/>
      <c r="CP35" s="445"/>
      <c r="CQ35" s="445"/>
      <c r="CR35" s="445"/>
      <c r="CS35" s="445"/>
      <c r="CT35" s="445"/>
      <c r="CU35" s="445"/>
      <c r="CV35" s="445"/>
      <c r="CW35" s="445"/>
      <c r="CX35" s="445"/>
      <c r="CY35" s="445"/>
      <c r="CZ35" s="445"/>
      <c r="DA35" s="445"/>
      <c r="DB35" s="445"/>
      <c r="DC35" s="445"/>
    </row>
    <row r="36" spans="1:107" s="444" customFormat="1" ht="15.75" customHeight="1">
      <c r="A36" s="528"/>
      <c r="B36" s="540">
        <v>0</v>
      </c>
      <c r="C36" s="541">
        <v>0</v>
      </c>
      <c r="D36" s="547"/>
      <c r="E36" s="542"/>
      <c r="F36" s="550" t="e">
        <v>#REF!</v>
      </c>
      <c r="G36" s="550" t="e">
        <v>#REF!</v>
      </c>
      <c r="H36" s="550" t="e">
        <v>#REF!</v>
      </c>
      <c r="I36" s="550" t="e">
        <v>#REF!</v>
      </c>
      <c r="J36" s="550" t="e">
        <v>#REF!</v>
      </c>
      <c r="K36" s="550" t="e">
        <v>#REF!</v>
      </c>
      <c r="L36" s="550" t="e">
        <v>#REF!</v>
      </c>
      <c r="M36" s="550" t="e">
        <v>#REF!</v>
      </c>
      <c r="N36" s="550" t="e">
        <v>#REF!</v>
      </c>
      <c r="O36" s="550" t="e">
        <v>#REF!</v>
      </c>
      <c r="P36" s="550" t="e">
        <v>#REF!</v>
      </c>
      <c r="Q36" s="550" t="e">
        <v>#REF!</v>
      </c>
      <c r="R36" s="551"/>
      <c r="S36" s="548"/>
      <c r="T36" s="548"/>
      <c r="U36" s="548"/>
      <c r="V36" s="548"/>
      <c r="W36" s="548"/>
      <c r="X36" s="548"/>
      <c r="Y36" s="548"/>
      <c r="Z36" s="548"/>
      <c r="AA36" s="548"/>
      <c r="AB36" s="548"/>
      <c r="AC36" s="548"/>
      <c r="AD36" s="551"/>
      <c r="AE36" s="549"/>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445"/>
      <c r="BK36" s="445"/>
      <c r="BL36" s="445"/>
      <c r="BM36" s="445"/>
      <c r="BN36" s="445"/>
      <c r="BO36" s="445"/>
      <c r="BP36" s="445"/>
      <c r="BQ36" s="445"/>
      <c r="BR36" s="445"/>
      <c r="BS36" s="445"/>
      <c r="BT36" s="445"/>
      <c r="BU36" s="445"/>
      <c r="BV36" s="445"/>
      <c r="BW36" s="445"/>
      <c r="BX36" s="445"/>
      <c r="BY36" s="445"/>
      <c r="BZ36" s="445"/>
      <c r="CA36" s="445"/>
      <c r="CB36" s="445"/>
      <c r="CC36" s="445"/>
      <c r="CD36" s="445"/>
      <c r="CE36" s="445"/>
      <c r="CF36" s="445"/>
      <c r="CG36" s="445"/>
      <c r="CH36" s="445"/>
      <c r="CI36" s="445"/>
      <c r="CJ36" s="445"/>
      <c r="CK36" s="445"/>
      <c r="CL36" s="445"/>
      <c r="CM36" s="445"/>
      <c r="CN36" s="445"/>
      <c r="CO36" s="445"/>
      <c r="CP36" s="445"/>
      <c r="CQ36" s="445"/>
      <c r="CR36" s="445"/>
      <c r="CS36" s="445"/>
      <c r="CT36" s="445"/>
      <c r="CU36" s="445"/>
      <c r="CV36" s="445"/>
      <c r="CW36" s="445"/>
      <c r="CX36" s="445"/>
      <c r="CY36" s="445"/>
      <c r="CZ36" s="445"/>
      <c r="DA36" s="445"/>
      <c r="DB36" s="445"/>
      <c r="DC36" s="445"/>
    </row>
    <row r="37" spans="1:107" s="444" customFormat="1" ht="15.75" customHeight="1">
      <c r="A37" s="528"/>
      <c r="B37" s="540">
        <v>0</v>
      </c>
      <c r="C37" s="541">
        <v>0</v>
      </c>
      <c r="D37" s="547"/>
      <c r="E37" s="542"/>
      <c r="F37" s="550" t="e">
        <v>#REF!</v>
      </c>
      <c r="G37" s="550" t="e">
        <v>#REF!</v>
      </c>
      <c r="H37" s="550" t="e">
        <v>#REF!</v>
      </c>
      <c r="I37" s="550" t="e">
        <v>#REF!</v>
      </c>
      <c r="J37" s="550" t="e">
        <v>#REF!</v>
      </c>
      <c r="K37" s="550" t="e">
        <v>#REF!</v>
      </c>
      <c r="L37" s="550" t="e">
        <v>#REF!</v>
      </c>
      <c r="M37" s="550" t="e">
        <v>#REF!</v>
      </c>
      <c r="N37" s="550" t="e">
        <v>#REF!</v>
      </c>
      <c r="O37" s="550" t="e">
        <v>#REF!</v>
      </c>
      <c r="P37" s="550" t="e">
        <v>#REF!</v>
      </c>
      <c r="Q37" s="550" t="e">
        <v>#REF!</v>
      </c>
      <c r="R37" s="551"/>
      <c r="S37" s="548"/>
      <c r="T37" s="548"/>
      <c r="U37" s="548"/>
      <c r="V37" s="548"/>
      <c r="W37" s="548"/>
      <c r="X37" s="548"/>
      <c r="Y37" s="548"/>
      <c r="Z37" s="548"/>
      <c r="AA37" s="548"/>
      <c r="AB37" s="548"/>
      <c r="AC37" s="548"/>
      <c r="AD37" s="551"/>
      <c r="AE37" s="549"/>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445"/>
      <c r="BK37" s="445"/>
      <c r="BL37" s="445"/>
      <c r="BM37" s="445"/>
      <c r="BN37" s="445"/>
      <c r="BO37" s="445"/>
      <c r="BP37" s="445"/>
      <c r="BQ37" s="445"/>
      <c r="BR37" s="445"/>
      <c r="BS37" s="445"/>
      <c r="BT37" s="445"/>
      <c r="BU37" s="445"/>
      <c r="BV37" s="445"/>
      <c r="BW37" s="445"/>
      <c r="BX37" s="445"/>
      <c r="BY37" s="445"/>
      <c r="BZ37" s="445"/>
      <c r="CA37" s="445"/>
      <c r="CB37" s="445"/>
      <c r="CC37" s="445"/>
      <c r="CD37" s="445"/>
      <c r="CE37" s="445"/>
      <c r="CF37" s="445"/>
      <c r="CG37" s="445"/>
      <c r="CH37" s="445"/>
      <c r="CI37" s="445"/>
      <c r="CJ37" s="445"/>
      <c r="CK37" s="445"/>
      <c r="CL37" s="445"/>
      <c r="CM37" s="445"/>
      <c r="CN37" s="445"/>
      <c r="CO37" s="445"/>
      <c r="CP37" s="445"/>
      <c r="CQ37" s="445"/>
      <c r="CR37" s="445"/>
      <c r="CS37" s="445"/>
      <c r="CT37" s="445"/>
      <c r="CU37" s="445"/>
      <c r="CV37" s="445"/>
      <c r="CW37" s="445"/>
      <c r="CX37" s="445"/>
      <c r="CY37" s="445"/>
      <c r="CZ37" s="445"/>
      <c r="DA37" s="445"/>
      <c r="DB37" s="445"/>
      <c r="DC37" s="445"/>
    </row>
    <row r="38" spans="1:107" s="444" customFormat="1" ht="15.75" customHeight="1">
      <c r="A38" s="528"/>
      <c r="B38" s="540">
        <v>0</v>
      </c>
      <c r="C38" s="541">
        <v>0</v>
      </c>
      <c r="D38" s="547"/>
      <c r="E38" s="542"/>
      <c r="F38" s="550" t="e">
        <v>#REF!</v>
      </c>
      <c r="G38" s="550" t="e">
        <v>#REF!</v>
      </c>
      <c r="H38" s="550" t="e">
        <v>#REF!</v>
      </c>
      <c r="I38" s="550" t="e">
        <v>#REF!</v>
      </c>
      <c r="J38" s="550" t="e">
        <v>#REF!</v>
      </c>
      <c r="K38" s="550" t="e">
        <v>#REF!</v>
      </c>
      <c r="L38" s="550" t="e">
        <v>#REF!</v>
      </c>
      <c r="M38" s="550" t="e">
        <v>#REF!</v>
      </c>
      <c r="N38" s="550" t="e">
        <v>#REF!</v>
      </c>
      <c r="O38" s="550" t="e">
        <v>#REF!</v>
      </c>
      <c r="P38" s="550" t="e">
        <v>#REF!</v>
      </c>
      <c r="Q38" s="550" t="e">
        <v>#REF!</v>
      </c>
      <c r="R38" s="551"/>
      <c r="S38" s="548"/>
      <c r="T38" s="548"/>
      <c r="U38" s="548"/>
      <c r="V38" s="548"/>
      <c r="W38" s="548"/>
      <c r="X38" s="548"/>
      <c r="Y38" s="548"/>
      <c r="Z38" s="548"/>
      <c r="AA38" s="548"/>
      <c r="AB38" s="548"/>
      <c r="AC38" s="548"/>
      <c r="AD38" s="551"/>
      <c r="AE38" s="549"/>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445"/>
      <c r="BK38" s="445"/>
      <c r="BL38" s="445"/>
      <c r="BM38" s="445"/>
      <c r="BN38" s="445"/>
      <c r="BO38" s="445"/>
      <c r="BP38" s="445"/>
      <c r="BQ38" s="445"/>
      <c r="BR38" s="445"/>
      <c r="BS38" s="445"/>
      <c r="BT38" s="445"/>
      <c r="BU38" s="445"/>
      <c r="BV38" s="445"/>
      <c r="BW38" s="445"/>
      <c r="BX38" s="445"/>
      <c r="BY38" s="445"/>
      <c r="BZ38" s="445"/>
      <c r="CA38" s="445"/>
      <c r="CB38" s="445"/>
      <c r="CC38" s="445"/>
      <c r="CD38" s="445"/>
      <c r="CE38" s="445"/>
      <c r="CF38" s="445"/>
      <c r="CG38" s="445"/>
      <c r="CH38" s="445"/>
      <c r="CI38" s="445"/>
      <c r="CJ38" s="445"/>
      <c r="CK38" s="445"/>
      <c r="CL38" s="445"/>
      <c r="CM38" s="445"/>
      <c r="CN38" s="445"/>
      <c r="CO38" s="445"/>
      <c r="CP38" s="445"/>
      <c r="CQ38" s="445"/>
      <c r="CR38" s="445"/>
      <c r="CS38" s="445"/>
      <c r="CT38" s="445"/>
      <c r="CU38" s="445"/>
      <c r="CV38" s="445"/>
      <c r="CW38" s="445"/>
      <c r="CX38" s="445"/>
      <c r="CY38" s="445"/>
      <c r="CZ38" s="445"/>
      <c r="DA38" s="445"/>
      <c r="DB38" s="445"/>
      <c r="DC38" s="445"/>
    </row>
    <row r="39" spans="1:107" s="444" customFormat="1" ht="15.75" customHeight="1">
      <c r="A39" s="528"/>
      <c r="B39" s="540">
        <v>0</v>
      </c>
      <c r="C39" s="541">
        <v>0</v>
      </c>
      <c r="D39" s="547"/>
      <c r="E39" s="542"/>
      <c r="F39" s="550" t="e">
        <v>#REF!</v>
      </c>
      <c r="G39" s="550" t="e">
        <v>#REF!</v>
      </c>
      <c r="H39" s="550" t="e">
        <v>#REF!</v>
      </c>
      <c r="I39" s="550" t="e">
        <v>#REF!</v>
      </c>
      <c r="J39" s="550" t="e">
        <v>#REF!</v>
      </c>
      <c r="K39" s="550" t="e">
        <v>#REF!</v>
      </c>
      <c r="L39" s="550" t="e">
        <v>#REF!</v>
      </c>
      <c r="M39" s="550" t="e">
        <v>#REF!</v>
      </c>
      <c r="N39" s="550" t="e">
        <v>#REF!</v>
      </c>
      <c r="O39" s="550" t="e">
        <v>#REF!</v>
      </c>
      <c r="P39" s="550" t="e">
        <v>#REF!</v>
      </c>
      <c r="Q39" s="550" t="e">
        <v>#REF!</v>
      </c>
      <c r="R39" s="551"/>
      <c r="S39" s="548"/>
      <c r="T39" s="548"/>
      <c r="U39" s="548"/>
      <c r="V39" s="548"/>
      <c r="W39" s="548"/>
      <c r="X39" s="548"/>
      <c r="Y39" s="548"/>
      <c r="Z39" s="548"/>
      <c r="AA39" s="548"/>
      <c r="AB39" s="548"/>
      <c r="AC39" s="548"/>
      <c r="AD39" s="551"/>
      <c r="AE39" s="549"/>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445"/>
      <c r="BK39" s="445"/>
      <c r="BL39" s="445"/>
      <c r="BM39" s="445"/>
      <c r="BN39" s="445"/>
      <c r="BO39" s="445"/>
      <c r="BP39" s="445"/>
      <c r="BQ39" s="445"/>
      <c r="BR39" s="445"/>
      <c r="BS39" s="445"/>
      <c r="BT39" s="445"/>
      <c r="BU39" s="445"/>
      <c r="BV39" s="445"/>
      <c r="BW39" s="445"/>
      <c r="BX39" s="445"/>
      <c r="BY39" s="445"/>
      <c r="BZ39" s="445"/>
      <c r="CA39" s="445"/>
      <c r="CB39" s="445"/>
      <c r="CC39" s="445"/>
      <c r="CD39" s="445"/>
      <c r="CE39" s="445"/>
      <c r="CF39" s="445"/>
      <c r="CG39" s="445"/>
      <c r="CH39" s="445"/>
      <c r="CI39" s="445"/>
      <c r="CJ39" s="445"/>
      <c r="CK39" s="445"/>
      <c r="CL39" s="445"/>
      <c r="CM39" s="445"/>
      <c r="CN39" s="445"/>
      <c r="CO39" s="445"/>
      <c r="CP39" s="445"/>
      <c r="CQ39" s="445"/>
      <c r="CR39" s="445"/>
      <c r="CS39" s="445"/>
      <c r="CT39" s="445"/>
      <c r="CU39" s="445"/>
      <c r="CV39" s="445"/>
      <c r="CW39" s="445"/>
      <c r="CX39" s="445"/>
      <c r="CY39" s="445"/>
      <c r="CZ39" s="445"/>
      <c r="DA39" s="445"/>
      <c r="DB39" s="445"/>
      <c r="DC39" s="445"/>
    </row>
    <row r="40" spans="1:107" s="444" customFormat="1" ht="15.75" customHeight="1">
      <c r="A40" s="528"/>
      <c r="B40" s="540">
        <v>0</v>
      </c>
      <c r="C40" s="541">
        <v>0</v>
      </c>
      <c r="D40" s="547"/>
      <c r="E40" s="542"/>
      <c r="F40" s="550" t="e">
        <v>#REF!</v>
      </c>
      <c r="G40" s="550" t="e">
        <v>#REF!</v>
      </c>
      <c r="H40" s="550" t="e">
        <v>#REF!</v>
      </c>
      <c r="I40" s="550" t="e">
        <v>#REF!</v>
      </c>
      <c r="J40" s="550" t="e">
        <v>#REF!</v>
      </c>
      <c r="K40" s="550" t="e">
        <v>#REF!</v>
      </c>
      <c r="L40" s="550" t="e">
        <v>#REF!</v>
      </c>
      <c r="M40" s="550" t="e">
        <v>#REF!</v>
      </c>
      <c r="N40" s="550" t="e">
        <v>#REF!</v>
      </c>
      <c r="O40" s="550" t="e">
        <v>#REF!</v>
      </c>
      <c r="P40" s="550" t="e">
        <v>#REF!</v>
      </c>
      <c r="Q40" s="550" t="e">
        <v>#REF!</v>
      </c>
      <c r="R40" s="551"/>
      <c r="S40" s="548"/>
      <c r="T40" s="548"/>
      <c r="U40" s="548"/>
      <c r="V40" s="548"/>
      <c r="W40" s="548"/>
      <c r="X40" s="548"/>
      <c r="Y40" s="548"/>
      <c r="Z40" s="548"/>
      <c r="AA40" s="548"/>
      <c r="AB40" s="548"/>
      <c r="AC40" s="548"/>
      <c r="AD40" s="551"/>
      <c r="AE40" s="549"/>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row>
    <row r="41" spans="1:107" s="444" customFormat="1" ht="15.75" customHeight="1">
      <c r="A41" s="528"/>
      <c r="B41" s="540">
        <v>0</v>
      </c>
      <c r="C41" s="541">
        <v>0</v>
      </c>
      <c r="D41" s="547"/>
      <c r="E41" s="542"/>
      <c r="F41" s="550" t="e">
        <v>#REF!</v>
      </c>
      <c r="G41" s="550" t="e">
        <v>#REF!</v>
      </c>
      <c r="H41" s="550" t="e">
        <v>#REF!</v>
      </c>
      <c r="I41" s="550" t="e">
        <v>#REF!</v>
      </c>
      <c r="J41" s="550" t="e">
        <v>#REF!</v>
      </c>
      <c r="K41" s="550" t="e">
        <v>#REF!</v>
      </c>
      <c r="L41" s="550" t="e">
        <v>#REF!</v>
      </c>
      <c r="M41" s="550" t="e">
        <v>#REF!</v>
      </c>
      <c r="N41" s="550" t="e">
        <v>#REF!</v>
      </c>
      <c r="O41" s="550" t="e">
        <v>#REF!</v>
      </c>
      <c r="P41" s="550" t="e">
        <v>#REF!</v>
      </c>
      <c r="Q41" s="550" t="e">
        <v>#REF!</v>
      </c>
      <c r="R41" s="551"/>
      <c r="S41" s="548"/>
      <c r="T41" s="548"/>
      <c r="U41" s="548"/>
      <c r="V41" s="548"/>
      <c r="W41" s="548"/>
      <c r="X41" s="548"/>
      <c r="Y41" s="548"/>
      <c r="Z41" s="548"/>
      <c r="AA41" s="548"/>
      <c r="AB41" s="548"/>
      <c r="AC41" s="548"/>
      <c r="AD41" s="551"/>
      <c r="AE41" s="549"/>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row>
    <row r="42" spans="1:107" s="444" customFormat="1" ht="15.75" customHeight="1">
      <c r="A42" s="528"/>
      <c r="B42" s="540">
        <v>0</v>
      </c>
      <c r="C42" s="541">
        <v>0</v>
      </c>
      <c r="D42" s="547"/>
      <c r="E42" s="542"/>
      <c r="F42" s="550" t="e">
        <v>#REF!</v>
      </c>
      <c r="G42" s="550" t="e">
        <v>#REF!</v>
      </c>
      <c r="H42" s="550" t="e">
        <v>#REF!</v>
      </c>
      <c r="I42" s="550" t="e">
        <v>#REF!</v>
      </c>
      <c r="J42" s="550" t="e">
        <v>#REF!</v>
      </c>
      <c r="K42" s="550" t="e">
        <v>#REF!</v>
      </c>
      <c r="L42" s="550" t="e">
        <v>#REF!</v>
      </c>
      <c r="M42" s="550" t="e">
        <v>#REF!</v>
      </c>
      <c r="N42" s="550" t="e">
        <v>#REF!</v>
      </c>
      <c r="O42" s="550" t="e">
        <v>#REF!</v>
      </c>
      <c r="P42" s="550" t="e">
        <v>#REF!</v>
      </c>
      <c r="Q42" s="550" t="e">
        <v>#REF!</v>
      </c>
      <c r="R42" s="551"/>
      <c r="S42" s="548"/>
      <c r="T42" s="548"/>
      <c r="U42" s="548"/>
      <c r="V42" s="548"/>
      <c r="W42" s="548"/>
      <c r="X42" s="548"/>
      <c r="Y42" s="548"/>
      <c r="Z42" s="548"/>
      <c r="AA42" s="548"/>
      <c r="AB42" s="548"/>
      <c r="AC42" s="548"/>
      <c r="AD42" s="551"/>
      <c r="AE42" s="549"/>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row>
    <row r="43" spans="1:107" s="444" customFormat="1" ht="15.75" customHeight="1">
      <c r="A43" s="528"/>
      <c r="B43" s="540">
        <v>0</v>
      </c>
      <c r="C43" s="541">
        <v>0</v>
      </c>
      <c r="D43" s="547"/>
      <c r="E43" s="542"/>
      <c r="F43" s="550" t="e">
        <v>#REF!</v>
      </c>
      <c r="G43" s="550" t="e">
        <v>#REF!</v>
      </c>
      <c r="H43" s="550" t="e">
        <v>#REF!</v>
      </c>
      <c r="I43" s="550" t="e">
        <v>#REF!</v>
      </c>
      <c r="J43" s="550" t="e">
        <v>#REF!</v>
      </c>
      <c r="K43" s="550" t="e">
        <v>#REF!</v>
      </c>
      <c r="L43" s="550" t="e">
        <v>#REF!</v>
      </c>
      <c r="M43" s="550" t="e">
        <v>#REF!</v>
      </c>
      <c r="N43" s="550" t="e">
        <v>#REF!</v>
      </c>
      <c r="O43" s="550" t="e">
        <v>#REF!</v>
      </c>
      <c r="P43" s="550" t="e">
        <v>#REF!</v>
      </c>
      <c r="Q43" s="550" t="e">
        <v>#REF!</v>
      </c>
      <c r="R43" s="551"/>
      <c r="S43" s="548"/>
      <c r="T43" s="548"/>
      <c r="U43" s="548"/>
      <c r="V43" s="548"/>
      <c r="W43" s="548"/>
      <c r="X43" s="548"/>
      <c r="Y43" s="548"/>
      <c r="Z43" s="548"/>
      <c r="AA43" s="548"/>
      <c r="AB43" s="548"/>
      <c r="AC43" s="548"/>
      <c r="AD43" s="551"/>
      <c r="AE43" s="549"/>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row>
    <row r="44" spans="1:107" s="553" customFormat="1" ht="15.75" customHeight="1">
      <c r="A44" s="528"/>
      <c r="B44" s="540">
        <v>0</v>
      </c>
      <c r="C44" s="541">
        <v>0</v>
      </c>
      <c r="D44" s="547"/>
      <c r="E44" s="542"/>
      <c r="F44" s="550" t="e">
        <v>#REF!</v>
      </c>
      <c r="G44" s="550" t="e">
        <v>#REF!</v>
      </c>
      <c r="H44" s="550" t="e">
        <v>#REF!</v>
      </c>
      <c r="I44" s="550" t="e">
        <v>#REF!</v>
      </c>
      <c r="J44" s="550" t="e">
        <v>#REF!</v>
      </c>
      <c r="K44" s="550" t="e">
        <v>#REF!</v>
      </c>
      <c r="L44" s="550" t="e">
        <v>#REF!</v>
      </c>
      <c r="M44" s="550" t="e">
        <v>#REF!</v>
      </c>
      <c r="N44" s="550" t="e">
        <v>#REF!</v>
      </c>
      <c r="O44" s="550" t="e">
        <v>#REF!</v>
      </c>
      <c r="P44" s="550" t="e">
        <v>#REF!</v>
      </c>
      <c r="Q44" s="550" t="e">
        <v>#REF!</v>
      </c>
      <c r="R44" s="551" t="e">
        <f>SUM(#REF!)</f>
        <v>#REF!</v>
      </c>
      <c r="S44" s="551" t="e">
        <f>SUM(#REF!)</f>
        <v>#REF!</v>
      </c>
      <c r="T44" s="551" t="e">
        <f>SUM(#REF!)</f>
        <v>#REF!</v>
      </c>
      <c r="U44" s="551" t="e">
        <f>SUM(#REF!)</f>
        <v>#REF!</v>
      </c>
      <c r="V44" s="551" t="e">
        <f>SUM(#REF!)</f>
        <v>#REF!</v>
      </c>
      <c r="W44" s="551" t="e">
        <f>SUM(#REF!)</f>
        <v>#REF!</v>
      </c>
      <c r="X44" s="551" t="e">
        <f>SUM(#REF!)</f>
        <v>#REF!</v>
      </c>
      <c r="Y44" s="551" t="e">
        <f>SUM(#REF!)</f>
        <v>#REF!</v>
      </c>
      <c r="Z44" s="551" t="e">
        <f>SUM(#REF!)</f>
        <v>#REF!</v>
      </c>
      <c r="AA44" s="551" t="e">
        <f>SUM(#REF!)</f>
        <v>#REF!</v>
      </c>
      <c r="AB44" s="551" t="e">
        <f>SUM(#REF!)</f>
        <v>#REF!</v>
      </c>
      <c r="AC44" s="551" t="e">
        <f>SUM(#REF!)</f>
        <v>#REF!</v>
      </c>
      <c r="AD44" s="551" t="e">
        <f>SUM(R44:AC44)</f>
        <v>#REF!</v>
      </c>
      <c r="AE44" s="549" t="e">
        <f>(AD44*100/$AD$89)</f>
        <v>#REF!</v>
      </c>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row>
    <row r="45" spans="1:107" s="444" customFormat="1" ht="12.75" hidden="1" customHeight="1">
      <c r="A45" s="528"/>
      <c r="B45" s="540">
        <v>0</v>
      </c>
      <c r="C45" s="541">
        <v>0</v>
      </c>
      <c r="D45" s="547"/>
      <c r="E45" s="542"/>
      <c r="F45" s="550" t="e">
        <v>#REF!</v>
      </c>
      <c r="G45" s="550" t="e">
        <v>#REF!</v>
      </c>
      <c r="H45" s="550" t="e">
        <v>#REF!</v>
      </c>
      <c r="I45" s="550" t="e">
        <v>#REF!</v>
      </c>
      <c r="J45" s="550" t="e">
        <v>#REF!</v>
      </c>
      <c r="K45" s="550" t="e">
        <v>#REF!</v>
      </c>
      <c r="L45" s="550" t="e">
        <v>#REF!</v>
      </c>
      <c r="M45" s="550" t="e">
        <v>#REF!</v>
      </c>
      <c r="N45" s="550" t="e">
        <v>#REF!</v>
      </c>
      <c r="O45" s="550" t="e">
        <v>#REF!</v>
      </c>
      <c r="P45" s="550" t="e">
        <v>#REF!</v>
      </c>
      <c r="Q45" s="550" t="e">
        <v>#REF!</v>
      </c>
      <c r="R45" s="551"/>
      <c r="S45" s="548"/>
      <c r="T45" s="548"/>
      <c r="U45" s="548"/>
      <c r="V45" s="548"/>
      <c r="W45" s="548"/>
      <c r="X45" s="548"/>
      <c r="Y45" s="548"/>
      <c r="Z45" s="548"/>
      <c r="AA45" s="548"/>
      <c r="AB45" s="548"/>
      <c r="AC45" s="548"/>
      <c r="AD45" s="551"/>
      <c r="AE45" s="549"/>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row>
    <row r="46" spans="1:107" s="553" customFormat="1" ht="15.75" customHeight="1">
      <c r="A46" s="528"/>
      <c r="B46" s="540">
        <v>0</v>
      </c>
      <c r="C46" s="541">
        <v>0</v>
      </c>
      <c r="D46" s="547"/>
      <c r="E46" s="542"/>
      <c r="F46" s="550" t="e">
        <v>#REF!</v>
      </c>
      <c r="G46" s="550" t="e">
        <v>#REF!</v>
      </c>
      <c r="H46" s="550" t="e">
        <v>#REF!</v>
      </c>
      <c r="I46" s="550" t="e">
        <v>#REF!</v>
      </c>
      <c r="J46" s="550" t="e">
        <v>#REF!</v>
      </c>
      <c r="K46" s="550" t="e">
        <v>#REF!</v>
      </c>
      <c r="L46" s="550" t="e">
        <v>#REF!</v>
      </c>
      <c r="M46" s="550" t="e">
        <v>#REF!</v>
      </c>
      <c r="N46" s="550" t="e">
        <v>#REF!</v>
      </c>
      <c r="O46" s="550" t="e">
        <v>#REF!</v>
      </c>
      <c r="P46" s="550" t="e">
        <v>#REF!</v>
      </c>
      <c r="Q46" s="550" t="e">
        <v>#REF!</v>
      </c>
      <c r="R46" s="551" t="e">
        <f>SUM(#REF!)</f>
        <v>#REF!</v>
      </c>
      <c r="S46" s="551" t="e">
        <f>SUM(#REF!)</f>
        <v>#REF!</v>
      </c>
      <c r="T46" s="551" t="e">
        <f>SUM(#REF!)</f>
        <v>#REF!</v>
      </c>
      <c r="U46" s="551" t="e">
        <f>SUM(#REF!)</f>
        <v>#REF!</v>
      </c>
      <c r="V46" s="551" t="e">
        <f>SUM(#REF!)</f>
        <v>#REF!</v>
      </c>
      <c r="W46" s="551" t="e">
        <f>SUM(#REF!)</f>
        <v>#REF!</v>
      </c>
      <c r="X46" s="551" t="e">
        <f>SUM(#REF!)</f>
        <v>#REF!</v>
      </c>
      <c r="Y46" s="551" t="e">
        <f>SUM(#REF!)</f>
        <v>#REF!</v>
      </c>
      <c r="Z46" s="551" t="e">
        <f>SUM(#REF!)</f>
        <v>#REF!</v>
      </c>
      <c r="AA46" s="551" t="e">
        <f>SUM(#REF!)</f>
        <v>#REF!</v>
      </c>
      <c r="AB46" s="551" t="e">
        <f>SUM(#REF!)</f>
        <v>#REF!</v>
      </c>
      <c r="AC46" s="551" t="e">
        <f>SUM(#REF!)</f>
        <v>#REF!</v>
      </c>
      <c r="AD46" s="551" t="e">
        <f>SUM(R46:AC46)</f>
        <v>#REF!</v>
      </c>
      <c r="AE46" s="549" t="e">
        <f>(AD46*100/$AD$89)</f>
        <v>#REF!</v>
      </c>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row>
    <row r="47" spans="1:107" s="555" customFormat="1" ht="12.75" hidden="1" customHeight="1">
      <c r="A47" s="528"/>
      <c r="B47" s="540">
        <v>0</v>
      </c>
      <c r="C47" s="541">
        <v>0</v>
      </c>
      <c r="D47" s="547"/>
      <c r="E47" s="542"/>
      <c r="F47" s="550" t="e">
        <v>#REF!</v>
      </c>
      <c r="G47" s="550" t="e">
        <v>#REF!</v>
      </c>
      <c r="H47" s="550" t="e">
        <v>#REF!</v>
      </c>
      <c r="I47" s="550" t="e">
        <v>#REF!</v>
      </c>
      <c r="J47" s="550" t="e">
        <v>#REF!</v>
      </c>
      <c r="K47" s="550" t="e">
        <v>#REF!</v>
      </c>
      <c r="L47" s="550" t="e">
        <v>#REF!</v>
      </c>
      <c r="M47" s="550" t="e">
        <v>#REF!</v>
      </c>
      <c r="N47" s="550" t="e">
        <v>#REF!</v>
      </c>
      <c r="O47" s="550" t="e">
        <v>#REF!</v>
      </c>
      <c r="P47" s="550" t="e">
        <v>#REF!</v>
      </c>
      <c r="Q47" s="550" t="e">
        <v>#REF!</v>
      </c>
      <c r="R47" s="551"/>
      <c r="S47" s="548"/>
      <c r="T47" s="548"/>
      <c r="U47" s="548"/>
      <c r="V47" s="548"/>
      <c r="W47" s="548"/>
      <c r="X47" s="548"/>
      <c r="Y47" s="548"/>
      <c r="Z47" s="548"/>
      <c r="AA47" s="548"/>
      <c r="AB47" s="548"/>
      <c r="AC47" s="548"/>
      <c r="AD47" s="551"/>
      <c r="AE47" s="549"/>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554"/>
      <c r="CH47" s="554"/>
      <c r="CI47" s="554"/>
      <c r="CJ47" s="554"/>
      <c r="CK47" s="554"/>
      <c r="CL47" s="554"/>
      <c r="CM47" s="554"/>
      <c r="CN47" s="554"/>
      <c r="CO47" s="554"/>
      <c r="CP47" s="554"/>
      <c r="CQ47" s="554"/>
      <c r="CR47" s="554"/>
      <c r="CS47" s="554"/>
      <c r="CT47" s="554"/>
      <c r="CU47" s="554"/>
      <c r="CV47" s="554"/>
      <c r="CW47" s="554"/>
      <c r="CX47" s="554"/>
      <c r="CY47" s="554"/>
      <c r="CZ47" s="554"/>
      <c r="DA47" s="554"/>
      <c r="DB47" s="554"/>
      <c r="DC47" s="554"/>
    </row>
    <row r="48" spans="1:107" s="444" customFormat="1" ht="12.75" hidden="1" customHeight="1">
      <c r="A48" s="528"/>
      <c r="B48" s="540">
        <v>0</v>
      </c>
      <c r="C48" s="541">
        <v>0</v>
      </c>
      <c r="D48" s="547"/>
      <c r="E48" s="542"/>
      <c r="F48" s="550" t="e">
        <v>#REF!</v>
      </c>
      <c r="G48" s="550" t="e">
        <v>#REF!</v>
      </c>
      <c r="H48" s="550" t="e">
        <v>#REF!</v>
      </c>
      <c r="I48" s="550" t="e">
        <v>#REF!</v>
      </c>
      <c r="J48" s="550" t="e">
        <v>#REF!</v>
      </c>
      <c r="K48" s="550" t="e">
        <v>#REF!</v>
      </c>
      <c r="L48" s="550" t="e">
        <v>#REF!</v>
      </c>
      <c r="M48" s="550" t="e">
        <v>#REF!</v>
      </c>
      <c r="N48" s="550" t="e">
        <v>#REF!</v>
      </c>
      <c r="O48" s="550" t="e">
        <v>#REF!</v>
      </c>
      <c r="P48" s="550" t="e">
        <v>#REF!</v>
      </c>
      <c r="Q48" s="550" t="e">
        <v>#REF!</v>
      </c>
      <c r="R48" s="551"/>
      <c r="S48" s="548"/>
      <c r="T48" s="548"/>
      <c r="U48" s="548"/>
      <c r="V48" s="548"/>
      <c r="W48" s="548"/>
      <c r="X48" s="548"/>
      <c r="Y48" s="548"/>
      <c r="Z48" s="548"/>
      <c r="AA48" s="548"/>
      <c r="AB48" s="548"/>
      <c r="AC48" s="548"/>
      <c r="AD48" s="551"/>
      <c r="AE48" s="549"/>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row>
    <row r="49" spans="1:107" s="444" customFormat="1" ht="12.75" hidden="1" customHeight="1">
      <c r="A49" s="528"/>
      <c r="B49" s="540">
        <v>0</v>
      </c>
      <c r="C49" s="541">
        <v>0</v>
      </c>
      <c r="D49" s="547"/>
      <c r="E49" s="542"/>
      <c r="F49" s="550" t="e">
        <v>#REF!</v>
      </c>
      <c r="G49" s="550" t="e">
        <v>#REF!</v>
      </c>
      <c r="H49" s="550" t="e">
        <v>#REF!</v>
      </c>
      <c r="I49" s="550" t="e">
        <v>#REF!</v>
      </c>
      <c r="J49" s="550" t="e">
        <v>#REF!</v>
      </c>
      <c r="K49" s="550" t="e">
        <v>#REF!</v>
      </c>
      <c r="L49" s="550" t="e">
        <v>#REF!</v>
      </c>
      <c r="M49" s="550" t="e">
        <v>#REF!</v>
      </c>
      <c r="N49" s="550" t="e">
        <v>#REF!</v>
      </c>
      <c r="O49" s="550" t="e">
        <v>#REF!</v>
      </c>
      <c r="P49" s="550" t="e">
        <v>#REF!</v>
      </c>
      <c r="Q49" s="550" t="e">
        <v>#REF!</v>
      </c>
      <c r="R49" s="551"/>
      <c r="S49" s="548"/>
      <c r="T49" s="548"/>
      <c r="U49" s="548"/>
      <c r="V49" s="548"/>
      <c r="W49" s="548"/>
      <c r="X49" s="548"/>
      <c r="Y49" s="548"/>
      <c r="Z49" s="548"/>
      <c r="AA49" s="548"/>
      <c r="AB49" s="548"/>
      <c r="AC49" s="548"/>
      <c r="AD49" s="551"/>
      <c r="AE49" s="549"/>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row>
    <row r="50" spans="1:107" s="444" customFormat="1" ht="12.75" hidden="1" customHeight="1">
      <c r="A50" s="528"/>
      <c r="B50" s="540">
        <v>0</v>
      </c>
      <c r="C50" s="541">
        <v>0</v>
      </c>
      <c r="D50" s="547"/>
      <c r="E50" s="542"/>
      <c r="F50" s="550" t="e">
        <v>#REF!</v>
      </c>
      <c r="G50" s="550" t="e">
        <v>#REF!</v>
      </c>
      <c r="H50" s="550" t="e">
        <v>#REF!</v>
      </c>
      <c r="I50" s="550" t="e">
        <v>#REF!</v>
      </c>
      <c r="J50" s="550" t="e">
        <v>#REF!</v>
      </c>
      <c r="K50" s="550" t="e">
        <v>#REF!</v>
      </c>
      <c r="L50" s="550" t="e">
        <v>#REF!</v>
      </c>
      <c r="M50" s="550" t="e">
        <v>#REF!</v>
      </c>
      <c r="N50" s="550" t="e">
        <v>#REF!</v>
      </c>
      <c r="O50" s="550" t="e">
        <v>#REF!</v>
      </c>
      <c r="P50" s="550" t="e">
        <v>#REF!</v>
      </c>
      <c r="Q50" s="550" t="e">
        <v>#REF!</v>
      </c>
      <c r="R50" s="551"/>
      <c r="S50" s="548"/>
      <c r="T50" s="548"/>
      <c r="U50" s="548"/>
      <c r="V50" s="548"/>
      <c r="W50" s="548"/>
      <c r="X50" s="548"/>
      <c r="Y50" s="548"/>
      <c r="Z50" s="548"/>
      <c r="AA50" s="548"/>
      <c r="AB50" s="548"/>
      <c r="AC50" s="548"/>
      <c r="AD50" s="551"/>
      <c r="AE50" s="549"/>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row>
    <row r="51" spans="1:107" s="553" customFormat="1" ht="12.75" hidden="1" customHeight="1">
      <c r="A51" s="528"/>
      <c r="B51" s="540">
        <v>0</v>
      </c>
      <c r="C51" s="541">
        <v>0</v>
      </c>
      <c r="D51" s="547"/>
      <c r="E51" s="542"/>
      <c r="F51" s="550" t="e">
        <v>#REF!</v>
      </c>
      <c r="G51" s="550" t="e">
        <v>#REF!</v>
      </c>
      <c r="H51" s="550" t="e">
        <v>#REF!</v>
      </c>
      <c r="I51" s="550" t="e">
        <v>#REF!</v>
      </c>
      <c r="J51" s="550" t="e">
        <v>#REF!</v>
      </c>
      <c r="K51" s="550" t="e">
        <v>#REF!</v>
      </c>
      <c r="L51" s="550" t="e">
        <v>#REF!</v>
      </c>
      <c r="M51" s="550" t="e">
        <v>#REF!</v>
      </c>
      <c r="N51" s="550" t="e">
        <v>#REF!</v>
      </c>
      <c r="O51" s="550" t="e">
        <v>#REF!</v>
      </c>
      <c r="P51" s="550" t="e">
        <v>#REF!</v>
      </c>
      <c r="Q51" s="550" t="e">
        <v>#REF!</v>
      </c>
      <c r="R51" s="551" t="e">
        <f>SUM(#REF!)</f>
        <v>#REF!</v>
      </c>
      <c r="S51" s="551" t="e">
        <f>SUM(#REF!)</f>
        <v>#REF!</v>
      </c>
      <c r="T51" s="551" t="e">
        <f>SUM(#REF!)</f>
        <v>#REF!</v>
      </c>
      <c r="U51" s="551" t="e">
        <f>SUM(#REF!)</f>
        <v>#REF!</v>
      </c>
      <c r="V51" s="551" t="e">
        <f>SUM(#REF!)</f>
        <v>#REF!</v>
      </c>
      <c r="W51" s="551" t="e">
        <f>SUM(#REF!)</f>
        <v>#REF!</v>
      </c>
      <c r="X51" s="551" t="e">
        <f>SUM(#REF!)</f>
        <v>#REF!</v>
      </c>
      <c r="Y51" s="551" t="e">
        <f>SUM(#REF!)</f>
        <v>#REF!</v>
      </c>
      <c r="Z51" s="551" t="e">
        <f>SUM(#REF!)</f>
        <v>#REF!</v>
      </c>
      <c r="AA51" s="551" t="e">
        <f>SUM(#REF!)</f>
        <v>#REF!</v>
      </c>
      <c r="AB51" s="551" t="e">
        <f>SUM(#REF!)</f>
        <v>#REF!</v>
      </c>
      <c r="AC51" s="551" t="e">
        <f>SUM(#REF!)</f>
        <v>#REF!</v>
      </c>
      <c r="AD51" s="551" t="e">
        <f>SUM(R51:AC51)</f>
        <v>#REF!</v>
      </c>
      <c r="AE51" s="549" t="e">
        <f>(AD51*100/$AD$89)</f>
        <v>#REF!</v>
      </c>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552"/>
      <c r="BK51" s="552"/>
      <c r="BL51" s="552"/>
      <c r="BM51" s="552"/>
      <c r="BN51" s="552"/>
      <c r="BO51" s="552"/>
      <c r="BP51" s="552"/>
      <c r="BQ51" s="552"/>
      <c r="BR51" s="552"/>
      <c r="BS51" s="552"/>
      <c r="BT51" s="552"/>
      <c r="BU51" s="552"/>
      <c r="BV51" s="552"/>
      <c r="BW51" s="552"/>
      <c r="BX51" s="552"/>
      <c r="BY51" s="552"/>
      <c r="BZ51" s="552"/>
      <c r="CA51" s="552"/>
      <c r="CB51" s="552"/>
      <c r="CC51" s="552"/>
      <c r="CD51" s="552"/>
      <c r="CE51" s="552"/>
      <c r="CF51" s="552"/>
      <c r="CG51" s="552"/>
      <c r="CH51" s="552"/>
      <c r="CI51" s="552"/>
      <c r="CJ51" s="552"/>
      <c r="CK51" s="552"/>
      <c r="CL51" s="552"/>
      <c r="CM51" s="552"/>
      <c r="CN51" s="552"/>
      <c r="CO51" s="552"/>
      <c r="CP51" s="552"/>
      <c r="CQ51" s="552"/>
      <c r="CR51" s="552"/>
      <c r="CS51" s="552"/>
      <c r="CT51" s="552"/>
      <c r="CU51" s="552"/>
      <c r="CV51" s="552"/>
      <c r="CW51" s="552"/>
      <c r="CX51" s="552"/>
      <c r="CY51" s="552"/>
      <c r="CZ51" s="552"/>
      <c r="DA51" s="552"/>
      <c r="DB51" s="552"/>
      <c r="DC51" s="552"/>
    </row>
    <row r="52" spans="1:107" s="445" customFormat="1" ht="12.75" hidden="1" customHeight="1">
      <c r="A52" s="528"/>
      <c r="B52" s="540">
        <v>0</v>
      </c>
      <c r="C52" s="541" t="str">
        <v>Zeitbudget für Aufgaben, welche ausserhalb der Sollarbeitszeit zu leisten sind und separat entschädigt werden.</v>
      </c>
      <c r="D52" s="547"/>
      <c r="E52" s="542"/>
      <c r="F52" s="550" t="e">
        <v>#REF!</v>
      </c>
      <c r="G52" s="550" t="e">
        <v>#REF!</v>
      </c>
      <c r="H52" s="550" t="e">
        <v>#REF!</v>
      </c>
      <c r="I52" s="550" t="e">
        <v>#REF!</v>
      </c>
      <c r="J52" s="550" t="e">
        <v>#REF!</v>
      </c>
      <c r="K52" s="550" t="e">
        <v>#REF!</v>
      </c>
      <c r="L52" s="550" t="e">
        <v>#REF!</v>
      </c>
      <c r="M52" s="550" t="e">
        <v>#REF!</v>
      </c>
      <c r="N52" s="550" t="e">
        <v>#REF!</v>
      </c>
      <c r="O52" s="550" t="e">
        <v>#REF!</v>
      </c>
      <c r="P52" s="550" t="e">
        <v>#REF!</v>
      </c>
      <c r="Q52" s="550" t="e">
        <v>#REF!</v>
      </c>
      <c r="R52" s="551"/>
      <c r="S52" s="548"/>
      <c r="T52" s="548"/>
      <c r="U52" s="548"/>
      <c r="V52" s="548"/>
      <c r="W52" s="548"/>
      <c r="X52" s="548"/>
      <c r="Y52" s="548"/>
      <c r="Z52" s="548"/>
      <c r="AA52" s="548"/>
      <c r="AB52" s="548"/>
      <c r="AC52" s="548"/>
      <c r="AD52" s="551"/>
      <c r="AE52" s="549"/>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row>
    <row r="53" spans="1:107" s="445" customFormat="1" ht="12.75" hidden="1" customHeight="1">
      <c r="A53" s="528"/>
      <c r="B53" s="540">
        <v>0</v>
      </c>
      <c r="C53" s="541">
        <v>0</v>
      </c>
      <c r="D53" s="547"/>
      <c r="E53" s="542"/>
      <c r="F53" s="550" t="e">
        <v>#REF!</v>
      </c>
      <c r="G53" s="550" t="e">
        <v>#REF!</v>
      </c>
      <c r="H53" s="550" t="e">
        <v>#REF!</v>
      </c>
      <c r="I53" s="550" t="e">
        <v>#REF!</v>
      </c>
      <c r="J53" s="550" t="e">
        <v>#REF!</v>
      </c>
      <c r="K53" s="550" t="e">
        <v>#REF!</v>
      </c>
      <c r="L53" s="550" t="e">
        <v>#REF!</v>
      </c>
      <c r="M53" s="550" t="e">
        <v>#REF!</v>
      </c>
      <c r="N53" s="550" t="e">
        <v>#REF!</v>
      </c>
      <c r="O53" s="550" t="e">
        <v>#REF!</v>
      </c>
      <c r="P53" s="550" t="e">
        <v>#REF!</v>
      </c>
      <c r="Q53" s="550" t="e">
        <v>#REF!</v>
      </c>
      <c r="R53" s="551"/>
      <c r="S53" s="548"/>
      <c r="T53" s="548"/>
      <c r="U53" s="548"/>
      <c r="V53" s="548"/>
      <c r="W53" s="548"/>
      <c r="X53" s="548"/>
      <c r="Y53" s="548"/>
      <c r="Z53" s="548"/>
      <c r="AA53" s="548"/>
      <c r="AB53" s="548"/>
      <c r="AC53" s="548"/>
      <c r="AD53" s="551"/>
      <c r="AE53" s="549"/>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row>
    <row r="54" spans="1:107" s="445" customFormat="1" ht="12.75" hidden="1" customHeight="1">
      <c r="A54" s="528"/>
      <c r="B54" s="540">
        <v>0</v>
      </c>
      <c r="C54" s="541">
        <v>0</v>
      </c>
      <c r="D54" s="547"/>
      <c r="E54" s="542"/>
      <c r="F54" s="550" t="e">
        <v>#REF!</v>
      </c>
      <c r="G54" s="550" t="e">
        <v>#REF!</v>
      </c>
      <c r="H54" s="550" t="e">
        <v>#REF!</v>
      </c>
      <c r="I54" s="550" t="e">
        <v>#REF!</v>
      </c>
      <c r="J54" s="550" t="e">
        <v>#REF!</v>
      </c>
      <c r="K54" s="550" t="e">
        <v>#REF!</v>
      </c>
      <c r="L54" s="550" t="e">
        <v>#REF!</v>
      </c>
      <c r="M54" s="550" t="e">
        <v>#REF!</v>
      </c>
      <c r="N54" s="550" t="e">
        <v>#REF!</v>
      </c>
      <c r="O54" s="550" t="e">
        <v>#REF!</v>
      </c>
      <c r="P54" s="550" t="e">
        <v>#REF!</v>
      </c>
      <c r="Q54" s="550" t="e">
        <v>#REF!</v>
      </c>
      <c r="R54" s="551"/>
      <c r="S54" s="548"/>
      <c r="T54" s="548"/>
      <c r="U54" s="548"/>
      <c r="V54" s="548"/>
      <c r="W54" s="548"/>
      <c r="X54" s="548"/>
      <c r="Y54" s="548"/>
      <c r="Z54" s="548"/>
      <c r="AA54" s="548"/>
      <c r="AB54" s="548"/>
      <c r="AC54" s="548"/>
      <c r="AD54" s="551"/>
      <c r="AE54" s="549"/>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row>
    <row r="55" spans="1:107" s="445" customFormat="1" ht="12.75" hidden="1" customHeight="1">
      <c r="A55" s="528"/>
      <c r="B55" s="540">
        <v>0</v>
      </c>
      <c r="C55" s="541">
        <v>0</v>
      </c>
      <c r="D55" s="547"/>
      <c r="E55" s="542"/>
      <c r="F55" s="550" t="e">
        <v>#REF!</v>
      </c>
      <c r="G55" s="550" t="e">
        <v>#REF!</v>
      </c>
      <c r="H55" s="550" t="e">
        <v>#REF!</v>
      </c>
      <c r="I55" s="550" t="e">
        <v>#REF!</v>
      </c>
      <c r="J55" s="550" t="e">
        <v>#REF!</v>
      </c>
      <c r="K55" s="550" t="e">
        <v>#REF!</v>
      </c>
      <c r="L55" s="550" t="e">
        <v>#REF!</v>
      </c>
      <c r="M55" s="550" t="e">
        <v>#REF!</v>
      </c>
      <c r="N55" s="550" t="e">
        <v>#REF!</v>
      </c>
      <c r="O55" s="550" t="e">
        <v>#REF!</v>
      </c>
      <c r="P55" s="550" t="e">
        <v>#REF!</v>
      </c>
      <c r="Q55" s="550" t="e">
        <v>#REF!</v>
      </c>
      <c r="R55" s="551"/>
      <c r="S55" s="548"/>
      <c r="T55" s="548"/>
      <c r="U55" s="548"/>
      <c r="V55" s="548"/>
      <c r="W55" s="548"/>
      <c r="X55" s="548"/>
      <c r="Y55" s="548"/>
      <c r="Z55" s="548"/>
      <c r="AA55" s="548"/>
      <c r="AB55" s="548"/>
      <c r="AC55" s="548"/>
      <c r="AD55" s="551"/>
      <c r="AE55" s="549"/>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row>
    <row r="56" spans="1:107" s="445" customFormat="1" ht="12.75" hidden="1" customHeight="1">
      <c r="A56" s="528"/>
      <c r="B56" s="540">
        <v>0</v>
      </c>
      <c r="C56" s="541" t="str">
        <v xml:space="preserve">
Die Vor- und Nachbearbeitung gemäs Liste
 "Zusammentragen der Arbeit, die mit dem Faktor 2,02
 amgerechnet wird"</v>
      </c>
      <c r="D56" s="547"/>
      <c r="E56" s="542"/>
      <c r="F56" s="550" t="e">
        <v>#REF!</v>
      </c>
      <c r="G56" s="550" t="e">
        <v>#REF!</v>
      </c>
      <c r="H56" s="550" t="e">
        <v>#REF!</v>
      </c>
      <c r="I56" s="550" t="e">
        <v>#REF!</v>
      </c>
      <c r="J56" s="550" t="e">
        <v>#REF!</v>
      </c>
      <c r="K56" s="550" t="e">
        <v>#REF!</v>
      </c>
      <c r="L56" s="550" t="e">
        <v>#REF!</v>
      </c>
      <c r="M56" s="550" t="e">
        <v>#REF!</v>
      </c>
      <c r="N56" s="550" t="e">
        <v>#REF!</v>
      </c>
      <c r="O56" s="550" t="e">
        <v>#REF!</v>
      </c>
      <c r="P56" s="550" t="e">
        <v>#REF!</v>
      </c>
      <c r="Q56" s="550" t="e">
        <v>#REF!</v>
      </c>
      <c r="R56" s="551"/>
      <c r="S56" s="548"/>
      <c r="T56" s="548"/>
      <c r="U56" s="548"/>
      <c r="V56" s="548"/>
      <c r="W56" s="548"/>
      <c r="X56" s="548"/>
      <c r="Y56" s="548"/>
      <c r="Z56" s="548"/>
      <c r="AA56" s="548"/>
      <c r="AB56" s="548"/>
      <c r="AC56" s="548"/>
      <c r="AD56" s="551"/>
      <c r="AE56" s="549"/>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row>
    <row r="57" spans="1:107" s="445" customFormat="1" ht="12.75" hidden="1" customHeight="1">
      <c r="A57" s="528"/>
      <c r="B57" s="540">
        <v>0</v>
      </c>
      <c r="C57" s="541">
        <v>0</v>
      </c>
      <c r="D57" s="547"/>
      <c r="E57" s="542"/>
      <c r="F57" s="550" t="e">
        <v>#REF!</v>
      </c>
      <c r="G57" s="550" t="e">
        <v>#REF!</v>
      </c>
      <c r="H57" s="550" t="e">
        <v>#REF!</v>
      </c>
      <c r="I57" s="550" t="e">
        <v>#REF!</v>
      </c>
      <c r="J57" s="550" t="e">
        <v>#REF!</v>
      </c>
      <c r="K57" s="550" t="e">
        <v>#REF!</v>
      </c>
      <c r="L57" s="550" t="e">
        <v>#REF!</v>
      </c>
      <c r="M57" s="550" t="e">
        <v>#REF!</v>
      </c>
      <c r="N57" s="550" t="e">
        <v>#REF!</v>
      </c>
      <c r="O57" s="550" t="e">
        <v>#REF!</v>
      </c>
      <c r="P57" s="550" t="e">
        <v>#REF!</v>
      </c>
      <c r="Q57" s="550" t="e">
        <v>#REF!</v>
      </c>
      <c r="R57" s="551"/>
      <c r="S57" s="548"/>
      <c r="T57" s="548"/>
      <c r="U57" s="548"/>
      <c r="V57" s="548"/>
      <c r="W57" s="548"/>
      <c r="X57" s="548"/>
      <c r="Y57" s="548"/>
      <c r="Z57" s="548"/>
      <c r="AA57" s="548"/>
      <c r="AB57" s="548"/>
      <c r="AC57" s="548"/>
      <c r="AD57" s="551"/>
      <c r="AE57" s="549"/>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row>
    <row r="58" spans="1:107" s="445" customFormat="1" ht="12.75" hidden="1" customHeight="1">
      <c r="A58" s="528"/>
      <c r="B58" s="540">
        <v>0</v>
      </c>
      <c r="C58" s="541">
        <v>0</v>
      </c>
      <c r="D58" s="547"/>
      <c r="E58" s="542"/>
      <c r="F58" s="550" t="e">
        <v>#REF!</v>
      </c>
      <c r="G58" s="550" t="e">
        <v>#REF!</v>
      </c>
      <c r="H58" s="550" t="e">
        <v>#REF!</v>
      </c>
      <c r="I58" s="550" t="e">
        <v>#REF!</v>
      </c>
      <c r="J58" s="550" t="e">
        <v>#REF!</v>
      </c>
      <c r="K58" s="550" t="e">
        <v>#REF!</v>
      </c>
      <c r="L58" s="550" t="e">
        <v>#REF!</v>
      </c>
      <c r="M58" s="550" t="e">
        <v>#REF!</v>
      </c>
      <c r="N58" s="550" t="e">
        <v>#REF!</v>
      </c>
      <c r="O58" s="550" t="e">
        <v>#REF!</v>
      </c>
      <c r="P58" s="550" t="e">
        <v>#REF!</v>
      </c>
      <c r="Q58" s="550" t="e">
        <v>#REF!</v>
      </c>
      <c r="R58" s="551"/>
      <c r="S58" s="548"/>
      <c r="T58" s="548"/>
      <c r="U58" s="548"/>
      <c r="V58" s="548"/>
      <c r="W58" s="548"/>
      <c r="X58" s="548"/>
      <c r="Y58" s="548"/>
      <c r="Z58" s="548"/>
      <c r="AA58" s="548"/>
      <c r="AB58" s="548"/>
      <c r="AC58" s="548"/>
      <c r="AD58" s="551"/>
      <c r="AE58" s="549"/>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row>
    <row r="59" spans="1:107" s="552" customFormat="1" ht="12.75" hidden="1" customHeight="1">
      <c r="A59" s="528"/>
      <c r="B59" s="540">
        <v>0</v>
      </c>
      <c r="C59" s="541">
        <v>0</v>
      </c>
      <c r="D59" s="547"/>
      <c r="E59" s="542"/>
      <c r="F59" s="550" t="e">
        <v>#REF!</v>
      </c>
      <c r="G59" s="550" t="e">
        <v>#REF!</v>
      </c>
      <c r="H59" s="550" t="e">
        <v>#REF!</v>
      </c>
      <c r="I59" s="550" t="e">
        <v>#REF!</v>
      </c>
      <c r="J59" s="550" t="e">
        <v>#REF!</v>
      </c>
      <c r="K59" s="550" t="e">
        <v>#REF!</v>
      </c>
      <c r="L59" s="550" t="e">
        <v>#REF!</v>
      </c>
      <c r="M59" s="550" t="e">
        <v>#REF!</v>
      </c>
      <c r="N59" s="550" t="e">
        <v>#REF!</v>
      </c>
      <c r="O59" s="550" t="e">
        <v>#REF!</v>
      </c>
      <c r="P59" s="550" t="e">
        <v>#REF!</v>
      </c>
      <c r="Q59" s="550" t="e">
        <v>#REF!</v>
      </c>
      <c r="R59" s="551" t="e">
        <f>SUM(#REF!)</f>
        <v>#REF!</v>
      </c>
      <c r="S59" s="551" t="e">
        <f>SUM(#REF!)</f>
        <v>#REF!</v>
      </c>
      <c r="T59" s="551" t="e">
        <f>SUM(#REF!)</f>
        <v>#REF!</v>
      </c>
      <c r="U59" s="551" t="e">
        <f>SUM(#REF!)</f>
        <v>#REF!</v>
      </c>
      <c r="V59" s="551" t="e">
        <f>SUM(#REF!)</f>
        <v>#REF!</v>
      </c>
      <c r="W59" s="551" t="e">
        <f>SUM(#REF!)</f>
        <v>#REF!</v>
      </c>
      <c r="X59" s="551" t="e">
        <f>SUM(#REF!)</f>
        <v>#REF!</v>
      </c>
      <c r="Y59" s="551" t="e">
        <f>SUM(#REF!)</f>
        <v>#REF!</v>
      </c>
      <c r="Z59" s="551" t="e">
        <f>SUM(#REF!)</f>
        <v>#REF!</v>
      </c>
      <c r="AA59" s="551" t="e">
        <f>SUM(#REF!)</f>
        <v>#REF!</v>
      </c>
      <c r="AB59" s="551" t="e">
        <f>SUM(#REF!)</f>
        <v>#REF!</v>
      </c>
      <c r="AC59" s="551" t="e">
        <f>SUM(#REF!)</f>
        <v>#REF!</v>
      </c>
      <c r="AD59" s="551" t="e">
        <f>SUM(R59:AC59)</f>
        <v>#REF!</v>
      </c>
      <c r="AE59" s="549" t="e">
        <f>(AD59*100/$AD$89)</f>
        <v>#REF!</v>
      </c>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row>
    <row r="60" spans="1:107" s="445" customFormat="1" ht="12.75" hidden="1" customHeight="1">
      <c r="A60" s="528"/>
      <c r="B60" s="540">
        <v>0</v>
      </c>
      <c r="C60" s="541">
        <v>0</v>
      </c>
      <c r="D60" s="547"/>
      <c r="E60" s="542"/>
      <c r="F60" s="550" t="e">
        <v>#REF!</v>
      </c>
      <c r="G60" s="550" t="e">
        <v>#REF!</v>
      </c>
      <c r="H60" s="550" t="e">
        <v>#REF!</v>
      </c>
      <c r="I60" s="550" t="e">
        <v>#REF!</v>
      </c>
      <c r="J60" s="550" t="e">
        <v>#REF!</v>
      </c>
      <c r="K60" s="550" t="e">
        <v>#REF!</v>
      </c>
      <c r="L60" s="550" t="e">
        <v>#REF!</v>
      </c>
      <c r="M60" s="550" t="e">
        <v>#REF!</v>
      </c>
      <c r="N60" s="550" t="e">
        <v>#REF!</v>
      </c>
      <c r="O60" s="550" t="e">
        <v>#REF!</v>
      </c>
      <c r="P60" s="550" t="e">
        <v>#REF!</v>
      </c>
      <c r="Q60" s="550" t="e">
        <v>#REF!</v>
      </c>
      <c r="R60" s="551"/>
      <c r="S60" s="548"/>
      <c r="T60" s="548"/>
      <c r="U60" s="548"/>
      <c r="V60" s="548"/>
      <c r="W60" s="548"/>
      <c r="X60" s="548"/>
      <c r="Y60" s="548"/>
      <c r="Z60" s="548"/>
      <c r="AA60" s="548"/>
      <c r="AB60" s="548"/>
      <c r="AC60" s="548"/>
      <c r="AD60" s="551"/>
      <c r="AE60" s="549"/>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row>
    <row r="61" spans="1:107" s="445" customFormat="1" ht="12.75" hidden="1" customHeight="1">
      <c r="A61" s="528"/>
      <c r="B61" s="540">
        <v>0</v>
      </c>
      <c r="C61" s="541">
        <v>0</v>
      </c>
      <c r="D61" s="547"/>
      <c r="E61" s="542"/>
      <c r="F61" s="550" t="e">
        <v>#REF!</v>
      </c>
      <c r="G61" s="550" t="e">
        <v>#REF!</v>
      </c>
      <c r="H61" s="550" t="e">
        <v>#REF!</v>
      </c>
      <c r="I61" s="550" t="e">
        <v>#REF!</v>
      </c>
      <c r="J61" s="550" t="e">
        <v>#REF!</v>
      </c>
      <c r="K61" s="550" t="e">
        <v>#REF!</v>
      </c>
      <c r="L61" s="550" t="e">
        <v>#REF!</v>
      </c>
      <c r="M61" s="550" t="e">
        <v>#REF!</v>
      </c>
      <c r="N61" s="550" t="e">
        <v>#REF!</v>
      </c>
      <c r="O61" s="550" t="e">
        <v>#REF!</v>
      </c>
      <c r="P61" s="550" t="e">
        <v>#REF!</v>
      </c>
      <c r="Q61" s="550" t="e">
        <v>#REF!</v>
      </c>
      <c r="R61" s="551"/>
      <c r="S61" s="548"/>
      <c r="T61" s="548"/>
      <c r="U61" s="548"/>
      <c r="V61" s="548"/>
      <c r="W61" s="548"/>
      <c r="X61" s="548"/>
      <c r="Y61" s="548"/>
      <c r="Z61" s="548"/>
      <c r="AA61" s="548"/>
      <c r="AB61" s="548"/>
      <c r="AC61" s="548"/>
      <c r="AD61" s="551"/>
      <c r="AE61" s="549"/>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row>
    <row r="62" spans="1:107" s="445" customFormat="1" ht="12.75" hidden="1" customHeight="1">
      <c r="A62" s="528"/>
      <c r="B62" s="540">
        <v>0</v>
      </c>
      <c r="C62" s="541">
        <v>0</v>
      </c>
      <c r="D62" s="547"/>
      <c r="E62" s="542"/>
      <c r="F62" s="550" t="e">
        <v>#REF!</v>
      </c>
      <c r="G62" s="550" t="e">
        <v>#REF!</v>
      </c>
      <c r="H62" s="550" t="e">
        <v>#REF!</v>
      </c>
      <c r="I62" s="550" t="e">
        <v>#REF!</v>
      </c>
      <c r="J62" s="550" t="e">
        <v>#REF!</v>
      </c>
      <c r="K62" s="550" t="e">
        <v>#REF!</v>
      </c>
      <c r="L62" s="550" t="e">
        <v>#REF!</v>
      </c>
      <c r="M62" s="550" t="e">
        <v>#REF!</v>
      </c>
      <c r="N62" s="550" t="e">
        <v>#REF!</v>
      </c>
      <c r="O62" s="550" t="e">
        <v>#REF!</v>
      </c>
      <c r="P62" s="550" t="e">
        <v>#REF!</v>
      </c>
      <c r="Q62" s="550" t="e">
        <v>#REF!</v>
      </c>
      <c r="R62" s="551"/>
      <c r="S62" s="548"/>
      <c r="T62" s="548"/>
      <c r="U62" s="548"/>
      <c r="V62" s="548"/>
      <c r="W62" s="548"/>
      <c r="X62" s="548"/>
      <c r="Y62" s="548"/>
      <c r="Z62" s="548"/>
      <c r="AA62" s="548"/>
      <c r="AB62" s="548"/>
      <c r="AC62" s="548"/>
      <c r="AD62" s="551"/>
      <c r="AE62" s="549"/>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row>
    <row r="63" spans="1:107" s="445" customFormat="1" ht="12.75" hidden="1" customHeight="1">
      <c r="A63" s="528"/>
      <c r="B63" s="540">
        <v>0</v>
      </c>
      <c r="C63" s="541">
        <v>0</v>
      </c>
      <c r="D63" s="547"/>
      <c r="E63" s="542"/>
      <c r="F63" s="550" t="e">
        <v>#REF!</v>
      </c>
      <c r="G63" s="550" t="e">
        <v>#REF!</v>
      </c>
      <c r="H63" s="550" t="e">
        <v>#REF!</v>
      </c>
      <c r="I63" s="550" t="e">
        <v>#REF!</v>
      </c>
      <c r="J63" s="550" t="e">
        <v>#REF!</v>
      </c>
      <c r="K63" s="550" t="e">
        <v>#REF!</v>
      </c>
      <c r="L63" s="550" t="e">
        <v>#REF!</v>
      </c>
      <c r="M63" s="550" t="e">
        <v>#REF!</v>
      </c>
      <c r="N63" s="550" t="e">
        <v>#REF!</v>
      </c>
      <c r="O63" s="550" t="e">
        <v>#REF!</v>
      </c>
      <c r="P63" s="550" t="e">
        <v>#REF!</v>
      </c>
      <c r="Q63" s="550" t="e">
        <v>#REF!</v>
      </c>
      <c r="R63" s="551"/>
      <c r="S63" s="548"/>
      <c r="T63" s="548"/>
      <c r="U63" s="548"/>
      <c r="V63" s="548"/>
      <c r="W63" s="548"/>
      <c r="X63" s="548"/>
      <c r="Y63" s="548"/>
      <c r="Z63" s="548"/>
      <c r="AA63" s="548"/>
      <c r="AB63" s="548"/>
      <c r="AC63" s="548"/>
      <c r="AD63" s="551"/>
      <c r="AE63" s="549"/>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row>
    <row r="64" spans="1:107" s="445" customFormat="1" ht="12.75" hidden="1" customHeight="1">
      <c r="A64" s="528"/>
      <c r="B64" s="540">
        <v>0</v>
      </c>
      <c r="C64" s="541">
        <v>0</v>
      </c>
      <c r="D64" s="547"/>
      <c r="E64" s="542"/>
      <c r="F64" s="550" t="e">
        <v>#REF!</v>
      </c>
      <c r="G64" s="550" t="e">
        <v>#REF!</v>
      </c>
      <c r="H64" s="550" t="e">
        <v>#REF!</v>
      </c>
      <c r="I64" s="550" t="e">
        <v>#REF!</v>
      </c>
      <c r="J64" s="550" t="e">
        <v>#REF!</v>
      </c>
      <c r="K64" s="550" t="e">
        <v>#REF!</v>
      </c>
      <c r="L64" s="550" t="e">
        <v>#REF!</v>
      </c>
      <c r="M64" s="550" t="e">
        <v>#REF!</v>
      </c>
      <c r="N64" s="550" t="e">
        <v>#REF!</v>
      </c>
      <c r="O64" s="550" t="e">
        <v>#REF!</v>
      </c>
      <c r="P64" s="550" t="e">
        <v>#REF!</v>
      </c>
      <c r="Q64" s="550" t="e">
        <v>#REF!</v>
      </c>
      <c r="R64" s="551"/>
      <c r="S64" s="548"/>
      <c r="T64" s="548"/>
      <c r="U64" s="548"/>
      <c r="V64" s="548"/>
      <c r="W64" s="548"/>
      <c r="X64" s="548"/>
      <c r="Y64" s="548"/>
      <c r="Z64" s="548"/>
      <c r="AA64" s="548"/>
      <c r="AB64" s="548"/>
      <c r="AC64" s="548"/>
      <c r="AD64" s="551"/>
      <c r="AE64" s="549"/>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row>
    <row r="65" spans="1:61" s="445" customFormat="1" ht="12.75" hidden="1" customHeight="1">
      <c r="A65" s="528"/>
      <c r="B65" s="540">
        <v>0</v>
      </c>
      <c r="C65" s="541">
        <v>0</v>
      </c>
      <c r="D65" s="547"/>
      <c r="E65" s="542"/>
      <c r="F65" s="550" t="e">
        <v>#REF!</v>
      </c>
      <c r="G65" s="550" t="e">
        <v>#REF!</v>
      </c>
      <c r="H65" s="550" t="e">
        <v>#REF!</v>
      </c>
      <c r="I65" s="550" t="e">
        <v>#REF!</v>
      </c>
      <c r="J65" s="550" t="e">
        <v>#REF!</v>
      </c>
      <c r="K65" s="550" t="e">
        <v>#REF!</v>
      </c>
      <c r="L65" s="550" t="e">
        <v>#REF!</v>
      </c>
      <c r="M65" s="550" t="e">
        <v>#REF!</v>
      </c>
      <c r="N65" s="550" t="e">
        <v>#REF!</v>
      </c>
      <c r="O65" s="550" t="e">
        <v>#REF!</v>
      </c>
      <c r="P65" s="550" t="e">
        <v>#REF!</v>
      </c>
      <c r="Q65" s="550" t="e">
        <v>#REF!</v>
      </c>
      <c r="R65" s="551"/>
      <c r="S65" s="548"/>
      <c r="T65" s="548"/>
      <c r="U65" s="548"/>
      <c r="V65" s="548"/>
      <c r="W65" s="548"/>
      <c r="X65" s="548"/>
      <c r="Y65" s="548"/>
      <c r="Z65" s="548"/>
      <c r="AA65" s="548"/>
      <c r="AB65" s="548"/>
      <c r="AC65" s="548"/>
      <c r="AD65" s="551"/>
      <c r="AE65" s="549"/>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row>
    <row r="66" spans="1:61" s="552" customFormat="1" ht="12.75" hidden="1" customHeight="1">
      <c r="A66" s="528"/>
      <c r="B66" s="540">
        <v>0</v>
      </c>
      <c r="C66" s="541">
        <v>0</v>
      </c>
      <c r="D66" s="547"/>
      <c r="E66" s="542"/>
      <c r="F66" s="550" t="e">
        <v>#REF!</v>
      </c>
      <c r="G66" s="550" t="e">
        <v>#REF!</v>
      </c>
      <c r="H66" s="550" t="e">
        <v>#REF!</v>
      </c>
      <c r="I66" s="550" t="e">
        <v>#REF!</v>
      </c>
      <c r="J66" s="550" t="e">
        <v>#REF!</v>
      </c>
      <c r="K66" s="550" t="e">
        <v>#REF!</v>
      </c>
      <c r="L66" s="550" t="e">
        <v>#REF!</v>
      </c>
      <c r="M66" s="550" t="e">
        <v>#REF!</v>
      </c>
      <c r="N66" s="550" t="e">
        <v>#REF!</v>
      </c>
      <c r="O66" s="550" t="e">
        <v>#REF!</v>
      </c>
      <c r="P66" s="550" t="e">
        <v>#REF!</v>
      </c>
      <c r="Q66" s="550" t="e">
        <v>#REF!</v>
      </c>
      <c r="R66" s="551" t="e">
        <f>SUM(#REF!)</f>
        <v>#REF!</v>
      </c>
      <c r="S66" s="551" t="e">
        <f>SUM(#REF!)</f>
        <v>#REF!</v>
      </c>
      <c r="T66" s="551" t="e">
        <f>SUM(#REF!)</f>
        <v>#REF!</v>
      </c>
      <c r="U66" s="551" t="e">
        <f>SUM(#REF!)</f>
        <v>#REF!</v>
      </c>
      <c r="V66" s="551" t="e">
        <f>SUM(#REF!)</f>
        <v>#REF!</v>
      </c>
      <c r="W66" s="551" t="e">
        <f>SUM(#REF!)</f>
        <v>#REF!</v>
      </c>
      <c r="X66" s="551" t="e">
        <f>SUM(#REF!)</f>
        <v>#REF!</v>
      </c>
      <c r="Y66" s="551" t="e">
        <f>SUM(#REF!)</f>
        <v>#REF!</v>
      </c>
      <c r="Z66" s="551" t="e">
        <f>SUM(#REF!)</f>
        <v>#REF!</v>
      </c>
      <c r="AA66" s="551" t="e">
        <f>SUM(#REF!)</f>
        <v>#REF!</v>
      </c>
      <c r="AB66" s="551" t="e">
        <f>SUM(#REF!)</f>
        <v>#REF!</v>
      </c>
      <c r="AC66" s="551" t="e">
        <f>SUM(#REF!)</f>
        <v>#REF!</v>
      </c>
      <c r="AD66" s="551" t="e">
        <f>SUM(R66:AC66)</f>
        <v>#REF!</v>
      </c>
      <c r="AE66" s="549" t="e">
        <f>(AD66*100/$AD$89)</f>
        <v>#REF!</v>
      </c>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row>
    <row r="67" spans="1:61" s="445" customFormat="1" ht="12.75" hidden="1" customHeight="1">
      <c r="A67" s="528"/>
      <c r="B67" s="540">
        <v>0</v>
      </c>
      <c r="C67" s="541">
        <v>0</v>
      </c>
      <c r="D67" s="547"/>
      <c r="E67" s="542"/>
      <c r="F67" s="550" t="e">
        <v>#REF!</v>
      </c>
      <c r="G67" s="550" t="e">
        <v>#REF!</v>
      </c>
      <c r="H67" s="550" t="e">
        <v>#REF!</v>
      </c>
      <c r="I67" s="550" t="e">
        <v>#REF!</v>
      </c>
      <c r="J67" s="550" t="e">
        <v>#REF!</v>
      </c>
      <c r="K67" s="550" t="e">
        <v>#REF!</v>
      </c>
      <c r="L67" s="550" t="e">
        <v>#REF!</v>
      </c>
      <c r="M67" s="550" t="e">
        <v>#REF!</v>
      </c>
      <c r="N67" s="550" t="e">
        <v>#REF!</v>
      </c>
      <c r="O67" s="550" t="e">
        <v>#REF!</v>
      </c>
      <c r="P67" s="550" t="e">
        <v>#REF!</v>
      </c>
      <c r="Q67" s="550" t="e">
        <v>#REF!</v>
      </c>
      <c r="R67" s="551"/>
      <c r="S67" s="548"/>
      <c r="T67" s="548"/>
      <c r="U67" s="548"/>
      <c r="V67" s="548"/>
      <c r="W67" s="548"/>
      <c r="X67" s="548"/>
      <c r="Y67" s="548"/>
      <c r="Z67" s="548"/>
      <c r="AA67" s="548"/>
      <c r="AB67" s="548"/>
      <c r="AC67" s="548"/>
      <c r="AD67" s="551"/>
      <c r="AE67" s="549"/>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row>
    <row r="68" spans="1:61" s="445" customFormat="1" ht="12.75" hidden="1" customHeight="1">
      <c r="A68" s="528"/>
      <c r="B68" s="540">
        <v>0</v>
      </c>
      <c r="C68" s="541">
        <v>0</v>
      </c>
      <c r="D68" s="547"/>
      <c r="E68" s="542"/>
      <c r="F68" s="550" t="e">
        <v>#REF!</v>
      </c>
      <c r="G68" s="550" t="e">
        <v>#REF!</v>
      </c>
      <c r="H68" s="550" t="e">
        <v>#REF!</v>
      </c>
      <c r="I68" s="550" t="e">
        <v>#REF!</v>
      </c>
      <c r="J68" s="550" t="e">
        <v>#REF!</v>
      </c>
      <c r="K68" s="550" t="e">
        <v>#REF!</v>
      </c>
      <c r="L68" s="550" t="e">
        <v>#REF!</v>
      </c>
      <c r="M68" s="550" t="e">
        <v>#REF!</v>
      </c>
      <c r="N68" s="550" t="e">
        <v>#REF!</v>
      </c>
      <c r="O68" s="550" t="e">
        <v>#REF!</v>
      </c>
      <c r="P68" s="550" t="e">
        <v>#REF!</v>
      </c>
      <c r="Q68" s="550" t="e">
        <v>#REF!</v>
      </c>
      <c r="R68" s="551"/>
      <c r="S68" s="548"/>
      <c r="T68" s="548"/>
      <c r="U68" s="548"/>
      <c r="V68" s="548"/>
      <c r="W68" s="548"/>
      <c r="X68" s="548"/>
      <c r="Y68" s="548"/>
      <c r="Z68" s="548"/>
      <c r="AA68" s="548"/>
      <c r="AB68" s="548"/>
      <c r="AC68" s="548"/>
      <c r="AD68" s="551"/>
      <c r="AE68" s="549"/>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row>
    <row r="69" spans="1:61" s="445" customFormat="1" ht="12.75" hidden="1" customHeight="1">
      <c r="A69" s="528"/>
      <c r="B69" s="540">
        <v>0</v>
      </c>
      <c r="C69" s="541">
        <v>0</v>
      </c>
      <c r="D69" s="547"/>
      <c r="E69" s="542"/>
      <c r="F69" s="550" t="e">
        <v>#REF!</v>
      </c>
      <c r="G69" s="550" t="e">
        <v>#REF!</v>
      </c>
      <c r="H69" s="550" t="e">
        <v>#REF!</v>
      </c>
      <c r="I69" s="550" t="e">
        <v>#REF!</v>
      </c>
      <c r="J69" s="550" t="e">
        <v>#REF!</v>
      </c>
      <c r="K69" s="550" t="e">
        <v>#REF!</v>
      </c>
      <c r="L69" s="550" t="e">
        <v>#REF!</v>
      </c>
      <c r="M69" s="550" t="e">
        <v>#REF!</v>
      </c>
      <c r="N69" s="550" t="e">
        <v>#REF!</v>
      </c>
      <c r="O69" s="550" t="e">
        <v>#REF!</v>
      </c>
      <c r="P69" s="550" t="e">
        <v>#REF!</v>
      </c>
      <c r="Q69" s="550" t="e">
        <v>#REF!</v>
      </c>
      <c r="R69" s="551"/>
      <c r="S69" s="548"/>
      <c r="T69" s="548"/>
      <c r="U69" s="548"/>
      <c r="V69" s="548"/>
      <c r="W69" s="548"/>
      <c r="X69" s="548"/>
      <c r="Y69" s="548"/>
      <c r="Z69" s="548"/>
      <c r="AA69" s="548"/>
      <c r="AB69" s="548"/>
      <c r="AC69" s="548"/>
      <c r="AD69" s="551"/>
      <c r="AE69" s="549"/>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row>
    <row r="70" spans="1:61" s="552" customFormat="1" ht="12.75" hidden="1" customHeight="1">
      <c r="A70" s="528"/>
      <c r="B70" s="540">
        <v>0</v>
      </c>
      <c r="C70" s="541">
        <v>0</v>
      </c>
      <c r="D70" s="547"/>
      <c r="E70" s="542"/>
      <c r="F70" s="550" t="e">
        <v>#REF!</v>
      </c>
      <c r="G70" s="550" t="e">
        <v>#REF!</v>
      </c>
      <c r="H70" s="550" t="e">
        <v>#REF!</v>
      </c>
      <c r="I70" s="550" t="e">
        <v>#REF!</v>
      </c>
      <c r="J70" s="550" t="e">
        <v>#REF!</v>
      </c>
      <c r="K70" s="550" t="e">
        <v>#REF!</v>
      </c>
      <c r="L70" s="550" t="e">
        <v>#REF!</v>
      </c>
      <c r="M70" s="550" t="e">
        <v>#REF!</v>
      </c>
      <c r="N70" s="550" t="e">
        <v>#REF!</v>
      </c>
      <c r="O70" s="550" t="e">
        <v>#REF!</v>
      </c>
      <c r="P70" s="550" t="e">
        <v>#REF!</v>
      </c>
      <c r="Q70" s="550" t="e">
        <v>#REF!</v>
      </c>
      <c r="R70" s="551" t="e">
        <f>SUM(#REF!)</f>
        <v>#REF!</v>
      </c>
      <c r="S70" s="551" t="e">
        <f>SUM(#REF!)</f>
        <v>#REF!</v>
      </c>
      <c r="T70" s="551" t="e">
        <f>SUM(#REF!)</f>
        <v>#REF!</v>
      </c>
      <c r="U70" s="551" t="e">
        <f>SUM(#REF!)</f>
        <v>#REF!</v>
      </c>
      <c r="V70" s="551" t="e">
        <f>SUM(#REF!)</f>
        <v>#REF!</v>
      </c>
      <c r="W70" s="551" t="e">
        <f>SUM(#REF!)</f>
        <v>#REF!</v>
      </c>
      <c r="X70" s="551" t="e">
        <f>SUM(#REF!)</f>
        <v>#REF!</v>
      </c>
      <c r="Y70" s="551" t="e">
        <f>SUM(#REF!)</f>
        <v>#REF!</v>
      </c>
      <c r="Z70" s="551" t="e">
        <f>SUM(#REF!)</f>
        <v>#REF!</v>
      </c>
      <c r="AA70" s="551" t="e">
        <f>SUM(#REF!)</f>
        <v>#REF!</v>
      </c>
      <c r="AB70" s="551" t="e">
        <f>SUM(#REF!)</f>
        <v>#REF!</v>
      </c>
      <c r="AC70" s="551" t="e">
        <f>SUM(#REF!)</f>
        <v>#REF!</v>
      </c>
      <c r="AD70" s="551" t="e">
        <f>SUM(R70:AC70)</f>
        <v>#REF!</v>
      </c>
      <c r="AE70" s="549" t="e">
        <f>(AD70*100/$AD$89)</f>
        <v>#REF!</v>
      </c>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row>
    <row r="71" spans="1:61" s="445" customFormat="1" ht="12.75" hidden="1" customHeight="1">
      <c r="A71" s="528"/>
      <c r="B71" s="540" t="e">
        <v>#N/A</v>
      </c>
      <c r="C71" s="541" t="e">
        <v>#N/A</v>
      </c>
      <c r="D71" s="547"/>
      <c r="E71" s="542"/>
      <c r="F71" s="550" t="e">
        <v>#REF!</v>
      </c>
      <c r="G71" s="550" t="e">
        <v>#REF!</v>
      </c>
      <c r="H71" s="550" t="e">
        <v>#REF!</v>
      </c>
      <c r="I71" s="550" t="e">
        <v>#REF!</v>
      </c>
      <c r="J71" s="550" t="e">
        <v>#REF!</v>
      </c>
      <c r="K71" s="550" t="e">
        <v>#REF!</v>
      </c>
      <c r="L71" s="550" t="e">
        <v>#REF!</v>
      </c>
      <c r="M71" s="550" t="e">
        <v>#REF!</v>
      </c>
      <c r="N71" s="550" t="e">
        <v>#REF!</v>
      </c>
      <c r="O71" s="550" t="e">
        <v>#REF!</v>
      </c>
      <c r="P71" s="550" t="e">
        <v>#REF!</v>
      </c>
      <c r="Q71" s="550" t="e">
        <v>#REF!</v>
      </c>
      <c r="R71" s="551"/>
      <c r="S71" s="548"/>
      <c r="T71" s="548"/>
      <c r="U71" s="548"/>
      <c r="V71" s="548"/>
      <c r="W71" s="548"/>
      <c r="X71" s="548"/>
      <c r="Y71" s="548"/>
      <c r="Z71" s="548"/>
      <c r="AA71" s="548"/>
      <c r="AB71" s="548"/>
      <c r="AC71" s="548"/>
      <c r="AD71" s="551"/>
      <c r="AE71" s="549"/>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row>
    <row r="72" spans="1:61" s="445" customFormat="1" ht="12.75" hidden="1" customHeight="1">
      <c r="A72" s="528"/>
      <c r="B72" s="540" t="e">
        <v>#N/A</v>
      </c>
      <c r="C72" s="541" t="e">
        <v>#N/A</v>
      </c>
      <c r="D72" s="547"/>
      <c r="E72" s="542"/>
      <c r="F72" s="550" t="e">
        <v>#REF!</v>
      </c>
      <c r="G72" s="550" t="e">
        <v>#REF!</v>
      </c>
      <c r="H72" s="550" t="e">
        <v>#REF!</v>
      </c>
      <c r="I72" s="550" t="e">
        <v>#REF!</v>
      </c>
      <c r="J72" s="550" t="e">
        <v>#REF!</v>
      </c>
      <c r="K72" s="550" t="e">
        <v>#REF!</v>
      </c>
      <c r="L72" s="550" t="e">
        <v>#REF!</v>
      </c>
      <c r="M72" s="550" t="e">
        <v>#REF!</v>
      </c>
      <c r="N72" s="550" t="e">
        <v>#REF!</v>
      </c>
      <c r="O72" s="550" t="e">
        <v>#REF!</v>
      </c>
      <c r="P72" s="550" t="e">
        <v>#REF!</v>
      </c>
      <c r="Q72" s="550" t="e">
        <v>#REF!</v>
      </c>
      <c r="R72" s="551"/>
      <c r="S72" s="548"/>
      <c r="T72" s="548"/>
      <c r="U72" s="548"/>
      <c r="V72" s="548"/>
      <c r="W72" s="548"/>
      <c r="X72" s="548"/>
      <c r="Y72" s="548"/>
      <c r="Z72" s="548"/>
      <c r="AA72" s="548"/>
      <c r="AB72" s="548"/>
      <c r="AC72" s="548"/>
      <c r="AD72" s="551"/>
      <c r="AE72" s="549"/>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row>
    <row r="73" spans="1:61" s="445" customFormat="1" ht="12.75" hidden="1" customHeight="1">
      <c r="A73" s="528"/>
      <c r="B73" s="540" t="e">
        <v>#N/A</v>
      </c>
      <c r="C73" s="541" t="e">
        <v>#N/A</v>
      </c>
      <c r="D73" s="547"/>
      <c r="E73" s="542"/>
      <c r="F73" s="550" t="e">
        <v>#REF!</v>
      </c>
      <c r="G73" s="550" t="e">
        <v>#REF!</v>
      </c>
      <c r="H73" s="550" t="e">
        <v>#REF!</v>
      </c>
      <c r="I73" s="550" t="e">
        <v>#REF!</v>
      </c>
      <c r="J73" s="550" t="e">
        <v>#REF!</v>
      </c>
      <c r="K73" s="550" t="e">
        <v>#REF!</v>
      </c>
      <c r="L73" s="550" t="e">
        <v>#REF!</v>
      </c>
      <c r="M73" s="550" t="e">
        <v>#REF!</v>
      </c>
      <c r="N73" s="550" t="e">
        <v>#REF!</v>
      </c>
      <c r="O73" s="550" t="e">
        <v>#REF!</v>
      </c>
      <c r="P73" s="550" t="e">
        <v>#REF!</v>
      </c>
      <c r="Q73" s="550" t="e">
        <v>#REF!</v>
      </c>
      <c r="R73" s="551"/>
      <c r="S73" s="548"/>
      <c r="T73" s="548"/>
      <c r="U73" s="548"/>
      <c r="V73" s="548"/>
      <c r="W73" s="548"/>
      <c r="X73" s="548"/>
      <c r="Y73" s="548"/>
      <c r="Z73" s="548"/>
      <c r="AA73" s="548"/>
      <c r="AB73" s="548"/>
      <c r="AC73" s="548"/>
      <c r="AD73" s="551"/>
      <c r="AE73" s="549"/>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row>
    <row r="74" spans="1:61" s="445" customFormat="1" ht="12.75" hidden="1" customHeight="1">
      <c r="A74" s="528"/>
      <c r="B74" s="540" t="e">
        <v>#N/A</v>
      </c>
      <c r="C74" s="541" t="e">
        <v>#N/A</v>
      </c>
      <c r="D74" s="547"/>
      <c r="E74" s="542"/>
      <c r="F74" s="550" t="e">
        <v>#REF!</v>
      </c>
      <c r="G74" s="550" t="e">
        <v>#REF!</v>
      </c>
      <c r="H74" s="550" t="e">
        <v>#REF!</v>
      </c>
      <c r="I74" s="550" t="e">
        <v>#REF!</v>
      </c>
      <c r="J74" s="550" t="e">
        <v>#REF!</v>
      </c>
      <c r="K74" s="550" t="e">
        <v>#REF!</v>
      </c>
      <c r="L74" s="550" t="e">
        <v>#REF!</v>
      </c>
      <c r="M74" s="550" t="e">
        <v>#REF!</v>
      </c>
      <c r="N74" s="550" t="e">
        <v>#REF!</v>
      </c>
      <c r="O74" s="550" t="e">
        <v>#REF!</v>
      </c>
      <c r="P74" s="550" t="e">
        <v>#REF!</v>
      </c>
      <c r="Q74" s="550" t="e">
        <v>#REF!</v>
      </c>
      <c r="R74" s="551"/>
      <c r="S74" s="548"/>
      <c r="T74" s="548"/>
      <c r="U74" s="548"/>
      <c r="V74" s="548"/>
      <c r="W74" s="548"/>
      <c r="X74" s="548"/>
      <c r="Y74" s="548"/>
      <c r="Z74" s="548"/>
      <c r="AA74" s="548"/>
      <c r="AB74" s="548"/>
      <c r="AC74" s="548"/>
      <c r="AD74" s="551"/>
      <c r="AE74" s="549"/>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row>
    <row r="75" spans="1:61" s="445" customFormat="1" ht="12.75" hidden="1" customHeight="1">
      <c r="A75" s="528"/>
      <c r="B75" s="540" t="e">
        <v>#N/A</v>
      </c>
      <c r="C75" s="541" t="e">
        <v>#N/A</v>
      </c>
      <c r="D75" s="547"/>
      <c r="E75" s="542"/>
      <c r="F75" s="550" t="e">
        <v>#REF!</v>
      </c>
      <c r="G75" s="550" t="e">
        <v>#REF!</v>
      </c>
      <c r="H75" s="550" t="e">
        <v>#REF!</v>
      </c>
      <c r="I75" s="550" t="e">
        <v>#REF!</v>
      </c>
      <c r="J75" s="550" t="e">
        <v>#REF!</v>
      </c>
      <c r="K75" s="550" t="e">
        <v>#REF!</v>
      </c>
      <c r="L75" s="550" t="e">
        <v>#REF!</v>
      </c>
      <c r="M75" s="550" t="e">
        <v>#REF!</v>
      </c>
      <c r="N75" s="550" t="e">
        <v>#REF!</v>
      </c>
      <c r="O75" s="550" t="e">
        <v>#REF!</v>
      </c>
      <c r="P75" s="550" t="e">
        <v>#REF!</v>
      </c>
      <c r="Q75" s="550" t="e">
        <v>#REF!</v>
      </c>
      <c r="R75" s="551"/>
      <c r="S75" s="548"/>
      <c r="T75" s="548"/>
      <c r="U75" s="548"/>
      <c r="V75" s="548"/>
      <c r="W75" s="548"/>
      <c r="X75" s="548"/>
      <c r="Y75" s="548"/>
      <c r="Z75" s="548"/>
      <c r="AA75" s="548"/>
      <c r="AB75" s="548"/>
      <c r="AC75" s="548"/>
      <c r="AD75" s="551"/>
      <c r="AE75" s="549"/>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row>
    <row r="76" spans="1:61" s="445" customFormat="1" ht="12.75" hidden="1" customHeight="1">
      <c r="A76" s="528"/>
      <c r="B76" s="540" t="e">
        <v>#N/A</v>
      </c>
      <c r="C76" s="541" t="e">
        <v>#N/A</v>
      </c>
      <c r="D76" s="547"/>
      <c r="E76" s="542"/>
      <c r="F76" s="550" t="e">
        <v>#REF!</v>
      </c>
      <c r="G76" s="550" t="e">
        <v>#REF!</v>
      </c>
      <c r="H76" s="550" t="e">
        <v>#REF!</v>
      </c>
      <c r="I76" s="550" t="e">
        <v>#REF!</v>
      </c>
      <c r="J76" s="550" t="e">
        <v>#REF!</v>
      </c>
      <c r="K76" s="550" t="e">
        <v>#REF!</v>
      </c>
      <c r="L76" s="550" t="e">
        <v>#REF!</v>
      </c>
      <c r="M76" s="550" t="e">
        <v>#REF!</v>
      </c>
      <c r="N76" s="550" t="e">
        <v>#REF!</v>
      </c>
      <c r="O76" s="550" t="e">
        <v>#REF!</v>
      </c>
      <c r="P76" s="550" t="e">
        <v>#REF!</v>
      </c>
      <c r="Q76" s="550" t="e">
        <v>#REF!</v>
      </c>
      <c r="R76" s="551"/>
      <c r="S76" s="548"/>
      <c r="T76" s="548"/>
      <c r="U76" s="548"/>
      <c r="V76" s="548"/>
      <c r="W76" s="548"/>
      <c r="X76" s="548"/>
      <c r="Y76" s="548"/>
      <c r="Z76" s="548"/>
      <c r="AA76" s="548"/>
      <c r="AB76" s="548"/>
      <c r="AC76" s="548"/>
      <c r="AD76" s="551"/>
      <c r="AE76" s="549"/>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row>
    <row r="77" spans="1:61" s="552" customFormat="1" ht="12.75" hidden="1" customHeight="1">
      <c r="A77" s="528"/>
      <c r="B77" s="540" t="e">
        <v>#N/A</v>
      </c>
      <c r="C77" s="541" t="e">
        <v>#N/A</v>
      </c>
      <c r="D77" s="547"/>
      <c r="E77" s="542"/>
      <c r="F77" s="550" t="e">
        <v>#REF!</v>
      </c>
      <c r="G77" s="550" t="e">
        <v>#REF!</v>
      </c>
      <c r="H77" s="550" t="e">
        <v>#REF!</v>
      </c>
      <c r="I77" s="550" t="e">
        <v>#REF!</v>
      </c>
      <c r="J77" s="550" t="e">
        <v>#REF!</v>
      </c>
      <c r="K77" s="550" t="e">
        <v>#REF!</v>
      </c>
      <c r="L77" s="550" t="e">
        <v>#REF!</v>
      </c>
      <c r="M77" s="550" t="e">
        <v>#REF!</v>
      </c>
      <c r="N77" s="550" t="e">
        <v>#REF!</v>
      </c>
      <c r="O77" s="550" t="e">
        <v>#REF!</v>
      </c>
      <c r="P77" s="550" t="e">
        <v>#REF!</v>
      </c>
      <c r="Q77" s="550" t="e">
        <v>#REF!</v>
      </c>
      <c r="R77" s="551" t="e">
        <f>SUM(#REF!)</f>
        <v>#REF!</v>
      </c>
      <c r="S77" s="551" t="e">
        <f>SUM(#REF!)</f>
        <v>#REF!</v>
      </c>
      <c r="T77" s="551" t="e">
        <f>SUM(#REF!)</f>
        <v>#REF!</v>
      </c>
      <c r="U77" s="551" t="e">
        <f>SUM(#REF!)</f>
        <v>#REF!</v>
      </c>
      <c r="V77" s="551" t="e">
        <f>SUM(#REF!)</f>
        <v>#REF!</v>
      </c>
      <c r="W77" s="551" t="e">
        <f>SUM(#REF!)</f>
        <v>#REF!</v>
      </c>
      <c r="X77" s="551" t="e">
        <f>SUM(#REF!)</f>
        <v>#REF!</v>
      </c>
      <c r="Y77" s="551" t="e">
        <f>SUM(#REF!)</f>
        <v>#REF!</v>
      </c>
      <c r="Z77" s="551" t="e">
        <f>SUM(#REF!)</f>
        <v>#REF!</v>
      </c>
      <c r="AA77" s="551" t="e">
        <f>SUM(#REF!)</f>
        <v>#REF!</v>
      </c>
      <c r="AB77" s="551" t="e">
        <f>SUM(#REF!)</f>
        <v>#REF!</v>
      </c>
      <c r="AC77" s="551" t="e">
        <f>SUM(#REF!)</f>
        <v>#REF!</v>
      </c>
      <c r="AD77" s="551" t="e">
        <f>SUM(R77:AC77)</f>
        <v>#REF!</v>
      </c>
      <c r="AE77" s="549" t="e">
        <f>(AD77*100/$AD$89)</f>
        <v>#REF!</v>
      </c>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row>
    <row r="78" spans="1:61" s="445" customFormat="1" ht="12.75" hidden="1" customHeight="1">
      <c r="A78" s="528"/>
      <c r="B78" s="540" t="e">
        <v>#N/A</v>
      </c>
      <c r="C78" s="541" t="e">
        <v>#N/A</v>
      </c>
      <c r="D78" s="547"/>
      <c r="E78" s="542"/>
      <c r="F78" s="550" t="e">
        <v>#REF!</v>
      </c>
      <c r="G78" s="550" t="e">
        <v>#REF!</v>
      </c>
      <c r="H78" s="550" t="e">
        <v>#REF!</v>
      </c>
      <c r="I78" s="550" t="e">
        <v>#REF!</v>
      </c>
      <c r="J78" s="550" t="e">
        <v>#REF!</v>
      </c>
      <c r="K78" s="550" t="e">
        <v>#REF!</v>
      </c>
      <c r="L78" s="550" t="e">
        <v>#REF!</v>
      </c>
      <c r="M78" s="550" t="e">
        <v>#REF!</v>
      </c>
      <c r="N78" s="550" t="e">
        <v>#REF!</v>
      </c>
      <c r="O78" s="550" t="e">
        <v>#REF!</v>
      </c>
      <c r="P78" s="550" t="e">
        <v>#REF!</v>
      </c>
      <c r="Q78" s="550" t="e">
        <v>#REF!</v>
      </c>
      <c r="R78" s="551"/>
      <c r="S78" s="548"/>
      <c r="T78" s="548"/>
      <c r="U78" s="548"/>
      <c r="V78" s="548"/>
      <c r="W78" s="548"/>
      <c r="X78" s="548"/>
      <c r="Y78" s="548"/>
      <c r="Z78" s="548"/>
      <c r="AA78" s="548"/>
      <c r="AB78" s="548"/>
      <c r="AC78" s="548"/>
      <c r="AD78" s="551"/>
      <c r="AE78" s="549"/>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row>
    <row r="79" spans="1:61" s="445" customFormat="1" ht="12.75" hidden="1" customHeight="1">
      <c r="A79" s="528"/>
      <c r="B79" s="540" t="e">
        <v>#N/A</v>
      </c>
      <c r="C79" s="541" t="e">
        <v>#N/A</v>
      </c>
      <c r="D79" s="547"/>
      <c r="E79" s="542"/>
      <c r="F79" s="550" t="e">
        <v>#REF!</v>
      </c>
      <c r="G79" s="550" t="e">
        <v>#REF!</v>
      </c>
      <c r="H79" s="550" t="e">
        <v>#REF!</v>
      </c>
      <c r="I79" s="550" t="e">
        <v>#REF!</v>
      </c>
      <c r="J79" s="550" t="e">
        <v>#REF!</v>
      </c>
      <c r="K79" s="550" t="e">
        <v>#REF!</v>
      </c>
      <c r="L79" s="550" t="e">
        <v>#REF!</v>
      </c>
      <c r="M79" s="550" t="e">
        <v>#REF!</v>
      </c>
      <c r="N79" s="550" t="e">
        <v>#REF!</v>
      </c>
      <c r="O79" s="550" t="e">
        <v>#REF!</v>
      </c>
      <c r="P79" s="550" t="e">
        <v>#REF!</v>
      </c>
      <c r="Q79" s="550" t="e">
        <v>#REF!</v>
      </c>
      <c r="R79" s="551"/>
      <c r="S79" s="548"/>
      <c r="T79" s="548"/>
      <c r="U79" s="548"/>
      <c r="V79" s="548"/>
      <c r="W79" s="548"/>
      <c r="X79" s="548"/>
      <c r="Y79" s="548"/>
      <c r="Z79" s="548"/>
      <c r="AA79" s="548"/>
      <c r="AB79" s="548"/>
      <c r="AC79" s="548"/>
      <c r="AD79" s="551"/>
      <c r="AE79" s="549"/>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row>
    <row r="80" spans="1:61" s="445" customFormat="1" ht="12.75" hidden="1" customHeight="1">
      <c r="A80" s="528"/>
      <c r="B80" s="540" t="e">
        <v>#N/A</v>
      </c>
      <c r="C80" s="541" t="e">
        <v>#N/A</v>
      </c>
      <c r="D80" s="547"/>
      <c r="E80" s="542"/>
      <c r="F80" s="550" t="e">
        <v>#REF!</v>
      </c>
      <c r="G80" s="550" t="e">
        <v>#REF!</v>
      </c>
      <c r="H80" s="550" t="e">
        <v>#REF!</v>
      </c>
      <c r="I80" s="550" t="e">
        <v>#REF!</v>
      </c>
      <c r="J80" s="550" t="e">
        <v>#REF!</v>
      </c>
      <c r="K80" s="550" t="e">
        <v>#REF!</v>
      </c>
      <c r="L80" s="550" t="e">
        <v>#REF!</v>
      </c>
      <c r="M80" s="550" t="e">
        <v>#REF!</v>
      </c>
      <c r="N80" s="550" t="e">
        <v>#REF!</v>
      </c>
      <c r="O80" s="550" t="e">
        <v>#REF!</v>
      </c>
      <c r="P80" s="550" t="e">
        <v>#REF!</v>
      </c>
      <c r="Q80" s="550" t="e">
        <v>#REF!</v>
      </c>
      <c r="R80" s="551"/>
      <c r="S80" s="548"/>
      <c r="T80" s="548"/>
      <c r="U80" s="548"/>
      <c r="V80" s="548"/>
      <c r="W80" s="548"/>
      <c r="X80" s="548"/>
      <c r="Y80" s="548"/>
      <c r="Z80" s="548"/>
      <c r="AA80" s="548"/>
      <c r="AB80" s="548"/>
      <c r="AC80" s="548"/>
      <c r="AD80" s="551"/>
      <c r="AE80" s="549"/>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row>
    <row r="81" spans="1:61" s="445" customFormat="1" ht="12.75" hidden="1" customHeight="1">
      <c r="A81" s="528"/>
      <c r="B81" s="540" t="e">
        <v>#N/A</v>
      </c>
      <c r="C81" s="541" t="e">
        <v>#N/A</v>
      </c>
      <c r="D81" s="547"/>
      <c r="E81" s="542"/>
      <c r="F81" s="550" t="e">
        <v>#REF!</v>
      </c>
      <c r="G81" s="550" t="e">
        <v>#REF!</v>
      </c>
      <c r="H81" s="550" t="e">
        <v>#REF!</v>
      </c>
      <c r="I81" s="550" t="e">
        <v>#REF!</v>
      </c>
      <c r="J81" s="550" t="e">
        <v>#REF!</v>
      </c>
      <c r="K81" s="550" t="e">
        <v>#REF!</v>
      </c>
      <c r="L81" s="550" t="e">
        <v>#REF!</v>
      </c>
      <c r="M81" s="550" t="e">
        <v>#REF!</v>
      </c>
      <c r="N81" s="550" t="e">
        <v>#REF!</v>
      </c>
      <c r="O81" s="550" t="e">
        <v>#REF!</v>
      </c>
      <c r="P81" s="550" t="e">
        <v>#REF!</v>
      </c>
      <c r="Q81" s="550" t="e">
        <v>#REF!</v>
      </c>
      <c r="R81" s="551"/>
      <c r="S81" s="548"/>
      <c r="T81" s="548"/>
      <c r="U81" s="548"/>
      <c r="V81" s="548"/>
      <c r="W81" s="548"/>
      <c r="X81" s="548"/>
      <c r="Y81" s="548"/>
      <c r="Z81" s="548"/>
      <c r="AA81" s="548"/>
      <c r="AB81" s="548"/>
      <c r="AC81" s="548"/>
      <c r="AD81" s="551"/>
      <c r="AE81" s="549"/>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row>
    <row r="82" spans="1:61" s="445" customFormat="1" ht="12.75" hidden="1" customHeight="1">
      <c r="A82" s="528"/>
      <c r="B82" s="540" t="e">
        <v>#N/A</v>
      </c>
      <c r="C82" s="541" t="e">
        <v>#N/A</v>
      </c>
      <c r="D82" s="547"/>
      <c r="E82" s="542"/>
      <c r="F82" s="550" t="e">
        <v>#REF!</v>
      </c>
      <c r="G82" s="550" t="e">
        <v>#REF!</v>
      </c>
      <c r="H82" s="550" t="e">
        <v>#REF!</v>
      </c>
      <c r="I82" s="550" t="e">
        <v>#REF!</v>
      </c>
      <c r="J82" s="550" t="e">
        <v>#REF!</v>
      </c>
      <c r="K82" s="550" t="e">
        <v>#REF!</v>
      </c>
      <c r="L82" s="550" t="e">
        <v>#REF!</v>
      </c>
      <c r="M82" s="550" t="e">
        <v>#REF!</v>
      </c>
      <c r="N82" s="550" t="e">
        <v>#REF!</v>
      </c>
      <c r="O82" s="550" t="e">
        <v>#REF!</v>
      </c>
      <c r="P82" s="550" t="e">
        <v>#REF!</v>
      </c>
      <c r="Q82" s="550" t="e">
        <v>#REF!</v>
      </c>
      <c r="R82" s="551"/>
      <c r="S82" s="548"/>
      <c r="T82" s="548"/>
      <c r="U82" s="548"/>
      <c r="V82" s="548"/>
      <c r="W82" s="548"/>
      <c r="X82" s="548"/>
      <c r="Y82" s="548"/>
      <c r="Z82" s="548"/>
      <c r="AA82" s="548"/>
      <c r="AB82" s="548"/>
      <c r="AC82" s="548"/>
      <c r="AD82" s="551"/>
      <c r="AE82" s="549"/>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row>
    <row r="83" spans="1:61" s="445" customFormat="1" ht="12.75" hidden="1" customHeight="1">
      <c r="A83" s="528"/>
      <c r="B83" s="540" t="e">
        <v>#N/A</v>
      </c>
      <c r="C83" s="541" t="e">
        <v>#N/A</v>
      </c>
      <c r="D83" s="547"/>
      <c r="E83" s="542"/>
      <c r="F83" s="550" t="e">
        <v>#REF!</v>
      </c>
      <c r="G83" s="550" t="e">
        <v>#REF!</v>
      </c>
      <c r="H83" s="550" t="e">
        <v>#REF!</v>
      </c>
      <c r="I83" s="550" t="e">
        <v>#REF!</v>
      </c>
      <c r="J83" s="550" t="e">
        <v>#REF!</v>
      </c>
      <c r="K83" s="550" t="e">
        <v>#REF!</v>
      </c>
      <c r="L83" s="550" t="e">
        <v>#REF!</v>
      </c>
      <c r="M83" s="550" t="e">
        <v>#REF!</v>
      </c>
      <c r="N83" s="550" t="e">
        <v>#REF!</v>
      </c>
      <c r="O83" s="550" t="e">
        <v>#REF!</v>
      </c>
      <c r="P83" s="550" t="e">
        <v>#REF!</v>
      </c>
      <c r="Q83" s="550" t="e">
        <v>#REF!</v>
      </c>
      <c r="R83" s="551"/>
      <c r="S83" s="548"/>
      <c r="T83" s="548"/>
      <c r="U83" s="548"/>
      <c r="V83" s="548"/>
      <c r="W83" s="548"/>
      <c r="X83" s="548"/>
      <c r="Y83" s="548"/>
      <c r="Z83" s="548"/>
      <c r="AA83" s="548"/>
      <c r="AB83" s="548"/>
      <c r="AC83" s="548"/>
      <c r="AD83" s="551"/>
      <c r="AE83" s="549"/>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row>
    <row r="84" spans="1:61" s="445" customFormat="1" ht="12.75" hidden="1" customHeight="1">
      <c r="A84" s="528"/>
      <c r="B84" s="540" t="e">
        <v>#N/A</v>
      </c>
      <c r="C84" s="541" t="e">
        <v>#N/A</v>
      </c>
      <c r="D84" s="547"/>
      <c r="E84" s="542"/>
      <c r="F84" s="550" t="e">
        <v>#REF!</v>
      </c>
      <c r="G84" s="550" t="e">
        <v>#REF!</v>
      </c>
      <c r="H84" s="550" t="e">
        <v>#REF!</v>
      </c>
      <c r="I84" s="550" t="e">
        <v>#REF!</v>
      </c>
      <c r="J84" s="550" t="e">
        <v>#REF!</v>
      </c>
      <c r="K84" s="550" t="e">
        <v>#REF!</v>
      </c>
      <c r="L84" s="550" t="e">
        <v>#REF!</v>
      </c>
      <c r="M84" s="550" t="e">
        <v>#REF!</v>
      </c>
      <c r="N84" s="550" t="e">
        <v>#REF!</v>
      </c>
      <c r="O84" s="550" t="e">
        <v>#REF!</v>
      </c>
      <c r="P84" s="550" t="e">
        <v>#REF!</v>
      </c>
      <c r="Q84" s="550" t="e">
        <v>#REF!</v>
      </c>
      <c r="R84" s="551"/>
      <c r="S84" s="548"/>
      <c r="T84" s="548"/>
      <c r="U84" s="548"/>
      <c r="V84" s="548"/>
      <c r="W84" s="548"/>
      <c r="X84" s="548"/>
      <c r="Y84" s="548"/>
      <c r="Z84" s="548"/>
      <c r="AA84" s="548"/>
      <c r="AB84" s="548"/>
      <c r="AC84" s="548"/>
      <c r="AD84" s="551"/>
      <c r="AE84" s="549"/>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row>
    <row r="85" spans="1:61" s="445" customFormat="1" ht="12.75" hidden="1" customHeight="1">
      <c r="A85" s="528"/>
      <c r="B85" s="540" t="e">
        <v>#N/A</v>
      </c>
      <c r="C85" s="541" t="e">
        <v>#N/A</v>
      </c>
      <c r="D85" s="547"/>
      <c r="E85" s="542"/>
      <c r="F85" s="550" t="e">
        <v>#REF!</v>
      </c>
      <c r="G85" s="550" t="e">
        <v>#REF!</v>
      </c>
      <c r="H85" s="550" t="e">
        <v>#REF!</v>
      </c>
      <c r="I85" s="550" t="e">
        <v>#REF!</v>
      </c>
      <c r="J85" s="550" t="e">
        <v>#REF!</v>
      </c>
      <c r="K85" s="550" t="e">
        <v>#REF!</v>
      </c>
      <c r="L85" s="550" t="e">
        <v>#REF!</v>
      </c>
      <c r="M85" s="550" t="e">
        <v>#REF!</v>
      </c>
      <c r="N85" s="550" t="e">
        <v>#REF!</v>
      </c>
      <c r="O85" s="550" t="e">
        <v>#REF!</v>
      </c>
      <c r="P85" s="550" t="e">
        <v>#REF!</v>
      </c>
      <c r="Q85" s="550" t="e">
        <v>#REF!</v>
      </c>
      <c r="R85" s="551"/>
      <c r="S85" s="548"/>
      <c r="T85" s="548"/>
      <c r="U85" s="548"/>
      <c r="V85" s="548"/>
      <c r="W85" s="548"/>
      <c r="X85" s="548"/>
      <c r="Y85" s="548"/>
      <c r="Z85" s="548"/>
      <c r="AA85" s="548"/>
      <c r="AB85" s="548"/>
      <c r="AC85" s="548"/>
      <c r="AD85" s="551"/>
      <c r="AE85" s="549"/>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row>
    <row r="86" spans="1:61" s="552" customFormat="1" ht="12.75" hidden="1" customHeight="1">
      <c r="A86" s="528"/>
      <c r="B86" s="540" t="e">
        <v>#N/A</v>
      </c>
      <c r="C86" s="541" t="e">
        <v>#N/A</v>
      </c>
      <c r="D86" s="547"/>
      <c r="E86" s="542"/>
      <c r="F86" s="550" t="e">
        <v>#REF!</v>
      </c>
      <c r="G86" s="550" t="e">
        <v>#REF!</v>
      </c>
      <c r="H86" s="550" t="e">
        <v>#REF!</v>
      </c>
      <c r="I86" s="550" t="e">
        <v>#REF!</v>
      </c>
      <c r="J86" s="550" t="e">
        <v>#REF!</v>
      </c>
      <c r="K86" s="550" t="e">
        <v>#REF!</v>
      </c>
      <c r="L86" s="550" t="e">
        <v>#REF!</v>
      </c>
      <c r="M86" s="550" t="e">
        <v>#REF!</v>
      </c>
      <c r="N86" s="550" t="e">
        <v>#REF!</v>
      </c>
      <c r="O86" s="550" t="e">
        <v>#REF!</v>
      </c>
      <c r="P86" s="550" t="e">
        <v>#REF!</v>
      </c>
      <c r="Q86" s="550" t="e">
        <v>#REF!</v>
      </c>
      <c r="R86" s="551" t="e">
        <f>SUM(#REF!)</f>
        <v>#REF!</v>
      </c>
      <c r="S86" s="551" t="e">
        <f>SUM(#REF!)</f>
        <v>#REF!</v>
      </c>
      <c r="T86" s="551" t="e">
        <f>SUM(#REF!)</f>
        <v>#REF!</v>
      </c>
      <c r="U86" s="551" t="e">
        <f>SUM(#REF!)</f>
        <v>#REF!</v>
      </c>
      <c r="V86" s="551" t="e">
        <f>SUM(#REF!)</f>
        <v>#REF!</v>
      </c>
      <c r="W86" s="551" t="e">
        <f>SUM(#REF!)</f>
        <v>#REF!</v>
      </c>
      <c r="X86" s="551" t="e">
        <f>SUM(#REF!)</f>
        <v>#REF!</v>
      </c>
      <c r="Y86" s="551" t="e">
        <f>SUM(#REF!)</f>
        <v>#REF!</v>
      </c>
      <c r="Z86" s="551" t="e">
        <f>SUM(#REF!)</f>
        <v>#REF!</v>
      </c>
      <c r="AA86" s="551" t="e">
        <f>SUM(#REF!)</f>
        <v>#REF!</v>
      </c>
      <c r="AB86" s="551" t="e">
        <f>SUM(#REF!)</f>
        <v>#REF!</v>
      </c>
      <c r="AC86" s="551" t="e">
        <f>SUM(#REF!)</f>
        <v>#REF!</v>
      </c>
      <c r="AD86" s="551" t="e">
        <f>SUM(R86:AC86)</f>
        <v>#REF!</v>
      </c>
      <c r="AE86" s="549" t="e">
        <f>(AD86*100/$AD$89)</f>
        <v>#REF!</v>
      </c>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row>
    <row r="87" spans="1:61" s="445" customFormat="1" ht="12.75" hidden="1" customHeight="1">
      <c r="A87" s="528"/>
      <c r="B87" s="540" t="e">
        <v>#N/A</v>
      </c>
      <c r="C87" s="541" t="e">
        <v>#N/A</v>
      </c>
      <c r="D87" s="547"/>
      <c r="E87" s="542"/>
      <c r="F87" s="550" t="e">
        <v>#REF!</v>
      </c>
      <c r="G87" s="550" t="e">
        <v>#REF!</v>
      </c>
      <c r="H87" s="550" t="e">
        <v>#REF!</v>
      </c>
      <c r="I87" s="550" t="e">
        <v>#REF!</v>
      </c>
      <c r="J87" s="550" t="e">
        <v>#REF!</v>
      </c>
      <c r="K87" s="550" t="e">
        <v>#REF!</v>
      </c>
      <c r="L87" s="550" t="e">
        <v>#REF!</v>
      </c>
      <c r="M87" s="550" t="e">
        <v>#REF!</v>
      </c>
      <c r="N87" s="550" t="e">
        <v>#REF!</v>
      </c>
      <c r="O87" s="550" t="e">
        <v>#REF!</v>
      </c>
      <c r="P87" s="550" t="e">
        <v>#REF!</v>
      </c>
      <c r="Q87" s="550" t="e">
        <v>#REF!</v>
      </c>
      <c r="R87" s="551"/>
      <c r="S87" s="548"/>
      <c r="T87" s="548"/>
      <c r="U87" s="548"/>
      <c r="V87" s="548"/>
      <c r="W87" s="548"/>
      <c r="X87" s="548"/>
      <c r="Y87" s="548"/>
      <c r="Z87" s="548"/>
      <c r="AA87" s="548"/>
      <c r="AB87" s="548"/>
      <c r="AC87" s="548"/>
      <c r="AD87" s="548"/>
      <c r="AE87" s="549"/>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row>
    <row r="88" spans="1:61" s="445" customFormat="1" ht="12.75" hidden="1" customHeight="1">
      <c r="A88" s="528"/>
      <c r="B88" s="540" t="e">
        <v>#N/A</v>
      </c>
      <c r="C88" s="541" t="e">
        <v>#N/A</v>
      </c>
      <c r="D88" s="547"/>
      <c r="E88" s="542"/>
      <c r="F88" s="550" t="e">
        <v>#REF!</v>
      </c>
      <c r="G88" s="550" t="e">
        <v>#REF!</v>
      </c>
      <c r="H88" s="550" t="e">
        <v>#REF!</v>
      </c>
      <c r="I88" s="550" t="e">
        <v>#REF!</v>
      </c>
      <c r="J88" s="550" t="e">
        <v>#REF!</v>
      </c>
      <c r="K88" s="550" t="e">
        <v>#REF!</v>
      </c>
      <c r="L88" s="550" t="e">
        <v>#REF!</v>
      </c>
      <c r="M88" s="550" t="e">
        <v>#REF!</v>
      </c>
      <c r="N88" s="550" t="e">
        <v>#REF!</v>
      </c>
      <c r="O88" s="550" t="e">
        <v>#REF!</v>
      </c>
      <c r="P88" s="550" t="e">
        <v>#REF!</v>
      </c>
      <c r="Q88" s="550" t="e">
        <v>#REF!</v>
      </c>
      <c r="R88" s="551"/>
      <c r="S88" s="548"/>
      <c r="T88" s="548"/>
      <c r="U88" s="548"/>
      <c r="V88" s="548"/>
      <c r="W88" s="548"/>
      <c r="X88" s="548"/>
      <c r="Y88" s="548"/>
      <c r="Z88" s="548"/>
      <c r="AA88" s="548"/>
      <c r="AB88" s="548"/>
      <c r="AC88" s="548"/>
      <c r="AD88" s="548"/>
      <c r="AE88" s="549"/>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row>
    <row r="89" spans="1:61" s="552" customFormat="1" ht="12.75" hidden="1" customHeight="1">
      <c r="A89" s="528"/>
      <c r="B89" s="540" t="e">
        <v>#N/A</v>
      </c>
      <c r="C89" s="541" t="e">
        <v>#N/A</v>
      </c>
      <c r="D89" s="547"/>
      <c r="E89" s="542"/>
      <c r="F89" s="550" t="e">
        <v>#REF!</v>
      </c>
      <c r="G89" s="550" t="e">
        <v>#REF!</v>
      </c>
      <c r="H89" s="550" t="e">
        <v>#REF!</v>
      </c>
      <c r="I89" s="550" t="e">
        <v>#REF!</v>
      </c>
      <c r="J89" s="550" t="e">
        <v>#REF!</v>
      </c>
      <c r="K89" s="550" t="e">
        <v>#REF!</v>
      </c>
      <c r="L89" s="550" t="e">
        <v>#REF!</v>
      </c>
      <c r="M89" s="550" t="e">
        <v>#REF!</v>
      </c>
      <c r="N89" s="550" t="e">
        <v>#REF!</v>
      </c>
      <c r="O89" s="550" t="e">
        <v>#REF!</v>
      </c>
      <c r="P89" s="550" t="e">
        <v>#REF!</v>
      </c>
      <c r="Q89" s="550" t="e">
        <v>#REF!</v>
      </c>
      <c r="R89" s="551" t="e">
        <f>SUM(R31+R44+R46+R51+R59+R66+R70+R77+R86)</f>
        <v>#REF!</v>
      </c>
      <c r="S89" s="551" t="e">
        <f>SUM(S31+S44+S46+S51+S59+S66+S70+S77+S86)</f>
        <v>#REF!</v>
      </c>
      <c r="T89" s="551" t="e">
        <f t="shared" ref="T89:AE89" si="5">SUM(T31+T44+T46+T51+T59+T66+T70+T77+T86)</f>
        <v>#REF!</v>
      </c>
      <c r="U89" s="551" t="e">
        <f t="shared" si="5"/>
        <v>#REF!</v>
      </c>
      <c r="V89" s="551" t="e">
        <f t="shared" si="5"/>
        <v>#REF!</v>
      </c>
      <c r="W89" s="551" t="e">
        <f t="shared" si="5"/>
        <v>#REF!</v>
      </c>
      <c r="X89" s="551" t="e">
        <f t="shared" si="5"/>
        <v>#REF!</v>
      </c>
      <c r="Y89" s="551" t="e">
        <f t="shared" si="5"/>
        <v>#REF!</v>
      </c>
      <c r="Z89" s="551" t="e">
        <f t="shared" si="5"/>
        <v>#REF!</v>
      </c>
      <c r="AA89" s="551" t="e">
        <f t="shared" si="5"/>
        <v>#REF!</v>
      </c>
      <c r="AB89" s="551" t="e">
        <f t="shared" si="5"/>
        <v>#REF!</v>
      </c>
      <c r="AC89" s="551" t="e">
        <f t="shared" si="5"/>
        <v>#REF!</v>
      </c>
      <c r="AD89" s="551" t="e">
        <f t="shared" si="5"/>
        <v>#REF!</v>
      </c>
      <c r="AE89" s="549" t="e">
        <f t="shared" si="5"/>
        <v>#REF!</v>
      </c>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row>
    <row r="90" spans="1:61" s="445" customFormat="1" ht="12.75" hidden="1" customHeight="1">
      <c r="A90" s="528"/>
      <c r="B90" s="556" t="e">
        <v>#N/A</v>
      </c>
      <c r="C90" s="557" t="e">
        <v>#N/A</v>
      </c>
      <c r="D90" s="558"/>
      <c r="E90" s="559"/>
      <c r="F90" s="544" t="e">
        <v>#REF!</v>
      </c>
      <c r="G90" s="544" t="e">
        <v>#REF!</v>
      </c>
      <c r="H90" s="544" t="e">
        <v>#REF!</v>
      </c>
      <c r="I90" s="544" t="e">
        <v>#REF!</v>
      </c>
      <c r="J90" s="544" t="e">
        <v>#REF!</v>
      </c>
      <c r="K90" s="544" t="e">
        <v>#REF!</v>
      </c>
      <c r="L90" s="544" t="e">
        <v>#REF!</v>
      </c>
      <c r="M90" s="544" t="e">
        <v>#REF!</v>
      </c>
      <c r="N90" s="544" t="e">
        <v>#REF!</v>
      </c>
      <c r="O90" s="544" t="e">
        <v>#REF!</v>
      </c>
      <c r="P90" s="544" t="e">
        <v>#REF!</v>
      </c>
      <c r="Q90" s="544" t="e">
        <v>#REF!</v>
      </c>
      <c r="AD90" s="241"/>
      <c r="AE90" s="560"/>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row>
    <row r="91" spans="1:61" s="445" customFormat="1" ht="12.75" hidden="1" customHeight="1">
      <c r="A91" s="528"/>
      <c r="B91" s="556" t="e">
        <v>#N/A</v>
      </c>
      <c r="C91" s="557" t="e">
        <v>#N/A</v>
      </c>
      <c r="D91" s="558"/>
      <c r="E91" s="559"/>
      <c r="F91" s="544" t="e">
        <v>#REF!</v>
      </c>
      <c r="G91" s="544" t="e">
        <v>#REF!</v>
      </c>
      <c r="H91" s="544" t="e">
        <v>#REF!</v>
      </c>
      <c r="I91" s="544" t="e">
        <v>#REF!</v>
      </c>
      <c r="J91" s="544" t="e">
        <v>#REF!</v>
      </c>
      <c r="K91" s="544" t="e">
        <v>#REF!</v>
      </c>
      <c r="L91" s="544" t="e">
        <v>#REF!</v>
      </c>
      <c r="M91" s="544" t="e">
        <v>#REF!</v>
      </c>
      <c r="N91" s="544" t="e">
        <v>#REF!</v>
      </c>
      <c r="O91" s="544" t="e">
        <v>#REF!</v>
      </c>
      <c r="P91" s="544" t="e">
        <v>#REF!</v>
      </c>
      <c r="Q91" s="544" t="e">
        <v>#REF!</v>
      </c>
      <c r="AD91" s="241"/>
      <c r="AE91" s="560"/>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row>
    <row r="92" spans="1:61" s="445" customFormat="1" ht="12.75" hidden="1" customHeight="1">
      <c r="A92" s="528"/>
      <c r="B92" s="556" t="e">
        <v>#N/A</v>
      </c>
      <c r="C92" s="557" t="e">
        <v>#N/A</v>
      </c>
      <c r="D92" s="558"/>
      <c r="E92" s="559"/>
      <c r="F92" s="544" t="e">
        <v>#REF!</v>
      </c>
      <c r="G92" s="544" t="e">
        <v>#REF!</v>
      </c>
      <c r="H92" s="544" t="e">
        <v>#REF!</v>
      </c>
      <c r="I92" s="544" t="e">
        <v>#REF!</v>
      </c>
      <c r="J92" s="544" t="e">
        <v>#REF!</v>
      </c>
      <c r="K92" s="544" t="e">
        <v>#REF!</v>
      </c>
      <c r="L92" s="544" t="e">
        <v>#REF!</v>
      </c>
      <c r="M92" s="544" t="e">
        <v>#REF!</v>
      </c>
      <c r="N92" s="544" t="e">
        <v>#REF!</v>
      </c>
      <c r="O92" s="544" t="e">
        <v>#REF!</v>
      </c>
      <c r="P92" s="544" t="e">
        <v>#REF!</v>
      </c>
      <c r="Q92" s="544" t="e">
        <v>#REF!</v>
      </c>
      <c r="AD92" s="241"/>
      <c r="AE92" s="560"/>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row>
    <row r="93" spans="1:61" s="445" customFormat="1" ht="12.75" hidden="1" customHeight="1">
      <c r="A93" s="528"/>
      <c r="B93" s="556" t="e">
        <v>#N/A</v>
      </c>
      <c r="C93" s="557" t="e">
        <v>#N/A</v>
      </c>
      <c r="D93" s="558"/>
      <c r="E93" s="559"/>
      <c r="F93" s="544" t="e">
        <v>#REF!</v>
      </c>
      <c r="G93" s="544" t="e">
        <v>#REF!</v>
      </c>
      <c r="H93" s="544" t="e">
        <v>#REF!</v>
      </c>
      <c r="I93" s="544" t="e">
        <v>#REF!</v>
      </c>
      <c r="J93" s="544" t="e">
        <v>#REF!</v>
      </c>
      <c r="K93" s="544" t="e">
        <v>#REF!</v>
      </c>
      <c r="L93" s="544" t="e">
        <v>#REF!</v>
      </c>
      <c r="M93" s="544" t="e">
        <v>#REF!</v>
      </c>
      <c r="N93" s="544" t="e">
        <v>#REF!</v>
      </c>
      <c r="O93" s="544" t="e">
        <v>#REF!</v>
      </c>
      <c r="P93" s="544" t="e">
        <v>#REF!</v>
      </c>
      <c r="Q93" s="544" t="e">
        <v>#REF!</v>
      </c>
      <c r="AD93" s="241"/>
      <c r="AE93" s="560"/>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row>
    <row r="94" spans="1:61" s="445" customFormat="1" ht="12.75" hidden="1" customHeight="1">
      <c r="A94" s="528"/>
      <c r="B94" s="556" t="e">
        <v>#N/A</v>
      </c>
      <c r="C94" s="557" t="e">
        <v>#N/A</v>
      </c>
      <c r="D94" s="558"/>
      <c r="E94" s="559"/>
      <c r="F94" s="544" t="e">
        <v>#REF!</v>
      </c>
      <c r="G94" s="544" t="e">
        <v>#REF!</v>
      </c>
      <c r="H94" s="544" t="e">
        <v>#REF!</v>
      </c>
      <c r="I94" s="544" t="e">
        <v>#REF!</v>
      </c>
      <c r="J94" s="544" t="e">
        <v>#REF!</v>
      </c>
      <c r="K94" s="544" t="e">
        <v>#REF!</v>
      </c>
      <c r="L94" s="544" t="e">
        <v>#REF!</v>
      </c>
      <c r="M94" s="544" t="e">
        <v>#REF!</v>
      </c>
      <c r="N94" s="544" t="e">
        <v>#REF!</v>
      </c>
      <c r="O94" s="544" t="e">
        <v>#REF!</v>
      </c>
      <c r="P94" s="544" t="e">
        <v>#REF!</v>
      </c>
      <c r="Q94" s="544" t="e">
        <v>#REF!</v>
      </c>
      <c r="AD94" s="241"/>
      <c r="AE94" s="560"/>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row>
    <row r="95" spans="1:61" s="445" customFormat="1" ht="12.75" hidden="1" customHeight="1">
      <c r="A95" s="528"/>
      <c r="B95" s="556" t="e">
        <v>#N/A</v>
      </c>
      <c r="C95" s="557" t="e">
        <v>#N/A</v>
      </c>
      <c r="D95" s="558"/>
      <c r="E95" s="559"/>
      <c r="F95" s="544" t="e">
        <v>#REF!</v>
      </c>
      <c r="G95" s="544" t="e">
        <v>#REF!</v>
      </c>
      <c r="H95" s="544" t="e">
        <v>#REF!</v>
      </c>
      <c r="I95" s="544" t="e">
        <v>#REF!</v>
      </c>
      <c r="J95" s="544" t="e">
        <v>#REF!</v>
      </c>
      <c r="K95" s="544" t="e">
        <v>#REF!</v>
      </c>
      <c r="L95" s="544" t="e">
        <v>#REF!</v>
      </c>
      <c r="M95" s="544" t="e">
        <v>#REF!</v>
      </c>
      <c r="N95" s="544" t="e">
        <v>#REF!</v>
      </c>
      <c r="O95" s="544" t="e">
        <v>#REF!</v>
      </c>
      <c r="P95" s="544" t="e">
        <v>#REF!</v>
      </c>
      <c r="Q95" s="544" t="e">
        <v>#REF!</v>
      </c>
      <c r="AD95" s="241"/>
      <c r="AE95" s="560"/>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row>
    <row r="96" spans="1:61" s="445" customFormat="1" ht="12.75" hidden="1" customHeight="1">
      <c r="A96" s="528"/>
      <c r="B96" s="556" t="e">
        <v>#N/A</v>
      </c>
      <c r="C96" s="557" t="e">
        <v>#N/A</v>
      </c>
      <c r="D96" s="558"/>
      <c r="E96" s="559"/>
      <c r="F96" s="544" t="e">
        <v>#REF!</v>
      </c>
      <c r="G96" s="544" t="e">
        <v>#REF!</v>
      </c>
      <c r="H96" s="544" t="e">
        <v>#REF!</v>
      </c>
      <c r="I96" s="544" t="e">
        <v>#REF!</v>
      </c>
      <c r="J96" s="544" t="e">
        <v>#REF!</v>
      </c>
      <c r="K96" s="544" t="e">
        <v>#REF!</v>
      </c>
      <c r="L96" s="544" t="e">
        <v>#REF!</v>
      </c>
      <c r="M96" s="544" t="e">
        <v>#REF!</v>
      </c>
      <c r="N96" s="544" t="e">
        <v>#REF!</v>
      </c>
      <c r="O96" s="544" t="e">
        <v>#REF!</v>
      </c>
      <c r="P96" s="544" t="e">
        <v>#REF!</v>
      </c>
      <c r="Q96" s="544" t="e">
        <v>#REF!</v>
      </c>
      <c r="AD96" s="241"/>
      <c r="AE96" s="560"/>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row>
    <row r="97" spans="1:107" s="445" customFormat="1" ht="12.75" hidden="1" customHeight="1">
      <c r="A97" s="528"/>
      <c r="B97" s="556" t="e">
        <v>#N/A</v>
      </c>
      <c r="C97" s="557" t="e">
        <v>#N/A</v>
      </c>
      <c r="D97" s="558"/>
      <c r="E97" s="559"/>
      <c r="F97" s="544" t="e">
        <v>#REF!</v>
      </c>
      <c r="G97" s="544" t="e">
        <v>#REF!</v>
      </c>
      <c r="H97" s="544" t="e">
        <v>#REF!</v>
      </c>
      <c r="I97" s="544" t="e">
        <v>#REF!</v>
      </c>
      <c r="J97" s="544" t="e">
        <v>#REF!</v>
      </c>
      <c r="K97" s="544" t="e">
        <v>#REF!</v>
      </c>
      <c r="L97" s="544" t="e">
        <v>#REF!</v>
      </c>
      <c r="M97" s="544" t="e">
        <v>#REF!</v>
      </c>
      <c r="N97" s="544" t="e">
        <v>#REF!</v>
      </c>
      <c r="O97" s="544" t="e">
        <v>#REF!</v>
      </c>
      <c r="P97" s="544" t="e">
        <v>#REF!</v>
      </c>
      <c r="Q97" s="544" t="e">
        <v>#REF!</v>
      </c>
      <c r="AD97" s="241"/>
      <c r="AE97" s="560"/>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row>
    <row r="98" spans="1:107" s="445" customFormat="1" ht="12.75" hidden="1" customHeight="1">
      <c r="A98" s="528"/>
      <c r="B98" s="556" t="e">
        <v>#N/A</v>
      </c>
      <c r="C98" s="557" t="e">
        <v>#N/A</v>
      </c>
      <c r="D98" s="558"/>
      <c r="E98" s="559"/>
      <c r="F98" s="544" t="e">
        <v>#REF!</v>
      </c>
      <c r="G98" s="544" t="e">
        <v>#REF!</v>
      </c>
      <c r="H98" s="544" t="e">
        <v>#REF!</v>
      </c>
      <c r="I98" s="544" t="e">
        <v>#REF!</v>
      </c>
      <c r="J98" s="544" t="e">
        <v>#REF!</v>
      </c>
      <c r="K98" s="544" t="e">
        <v>#REF!</v>
      </c>
      <c r="L98" s="544" t="e">
        <v>#REF!</v>
      </c>
      <c r="M98" s="544" t="e">
        <v>#REF!</v>
      </c>
      <c r="N98" s="544" t="e">
        <v>#REF!</v>
      </c>
      <c r="O98" s="544" t="e">
        <v>#REF!</v>
      </c>
      <c r="P98" s="544" t="e">
        <v>#REF!</v>
      </c>
      <c r="Q98" s="544" t="e">
        <v>#REF!</v>
      </c>
      <c r="AD98" s="241"/>
      <c r="AE98" s="560"/>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row>
    <row r="99" spans="1:107" s="445" customFormat="1" ht="12.75" hidden="1" customHeight="1">
      <c r="A99" s="528"/>
      <c r="B99" s="556" t="e">
        <v>#N/A</v>
      </c>
      <c r="C99" s="557" t="e">
        <v>#N/A</v>
      </c>
      <c r="D99" s="558"/>
      <c r="E99" s="559"/>
      <c r="F99" s="544" t="e">
        <v>#REF!</v>
      </c>
      <c r="G99" s="544" t="e">
        <v>#REF!</v>
      </c>
      <c r="H99" s="544" t="e">
        <v>#REF!</v>
      </c>
      <c r="I99" s="544" t="e">
        <v>#REF!</v>
      </c>
      <c r="J99" s="544" t="e">
        <v>#REF!</v>
      </c>
      <c r="K99" s="544" t="e">
        <v>#REF!</v>
      </c>
      <c r="L99" s="544" t="e">
        <v>#REF!</v>
      </c>
      <c r="M99" s="544" t="e">
        <v>#REF!</v>
      </c>
      <c r="N99" s="544" t="e">
        <v>#REF!</v>
      </c>
      <c r="O99" s="544" t="e">
        <v>#REF!</v>
      </c>
      <c r="P99" s="544" t="e">
        <v>#REF!</v>
      </c>
      <c r="Q99" s="544" t="e">
        <v>#REF!</v>
      </c>
      <c r="AD99" s="241"/>
      <c r="AE99" s="560"/>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row>
    <row r="100" spans="1:107" s="445" customFormat="1" ht="12.75" hidden="1" customHeight="1">
      <c r="A100" s="528"/>
      <c r="B100" s="556" t="e">
        <v>#N/A</v>
      </c>
      <c r="C100" s="557" t="e">
        <v>#N/A</v>
      </c>
      <c r="D100" s="558"/>
      <c r="E100" s="559"/>
      <c r="F100" s="544" t="e">
        <v>#REF!</v>
      </c>
      <c r="G100" s="544" t="e">
        <v>#REF!</v>
      </c>
      <c r="H100" s="544" t="e">
        <v>#REF!</v>
      </c>
      <c r="I100" s="544" t="e">
        <v>#REF!</v>
      </c>
      <c r="J100" s="544" t="e">
        <v>#REF!</v>
      </c>
      <c r="K100" s="544" t="e">
        <v>#REF!</v>
      </c>
      <c r="L100" s="544" t="e">
        <v>#REF!</v>
      </c>
      <c r="M100" s="544" t="e">
        <v>#REF!</v>
      </c>
      <c r="N100" s="544" t="e">
        <v>#REF!</v>
      </c>
      <c r="O100" s="544" t="e">
        <v>#REF!</v>
      </c>
      <c r="P100" s="544" t="e">
        <v>#REF!</v>
      </c>
      <c r="Q100" s="544" t="e">
        <v>#REF!</v>
      </c>
      <c r="AD100" s="241"/>
      <c r="AE100" s="560"/>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row>
    <row r="101" spans="1:107" s="445" customFormat="1" ht="12.75" hidden="1" customHeight="1">
      <c r="A101" s="528"/>
      <c r="B101" s="556" t="e">
        <v>#N/A</v>
      </c>
      <c r="C101" s="557" t="e">
        <v>#N/A</v>
      </c>
      <c r="D101" s="558"/>
      <c r="E101" s="559"/>
      <c r="F101" s="544" t="e">
        <v>#REF!</v>
      </c>
      <c r="G101" s="544" t="e">
        <v>#REF!</v>
      </c>
      <c r="H101" s="544" t="e">
        <v>#REF!</v>
      </c>
      <c r="I101" s="544" t="e">
        <v>#REF!</v>
      </c>
      <c r="J101" s="544" t="e">
        <v>#REF!</v>
      </c>
      <c r="K101" s="544" t="e">
        <v>#REF!</v>
      </c>
      <c r="L101" s="544" t="e">
        <v>#REF!</v>
      </c>
      <c r="M101" s="544" t="e">
        <v>#REF!</v>
      </c>
      <c r="N101" s="544" t="e">
        <v>#REF!</v>
      </c>
      <c r="O101" s="544" t="e">
        <v>#REF!</v>
      </c>
      <c r="P101" s="544" t="e">
        <v>#REF!</v>
      </c>
      <c r="Q101" s="544" t="e">
        <v>#REF!</v>
      </c>
      <c r="AD101" s="241"/>
      <c r="AE101" s="560"/>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row>
    <row r="102" spans="1:107" s="571" customFormat="1" ht="21" customHeight="1">
      <c r="A102" s="561" t="s">
        <v>250</v>
      </c>
      <c r="B102" s="562"/>
      <c r="C102" s="563"/>
      <c r="D102" s="531" t="e">
        <f>SUM(F102:Q102)</f>
        <v>#REF!</v>
      </c>
      <c r="E102" s="564" t="e">
        <f>IF(SUM(D102)&gt;0,D102/$D$102*100," ")</f>
        <v>#REF!</v>
      </c>
      <c r="F102" s="565" t="e">
        <v>#REF!</v>
      </c>
      <c r="G102" s="566" t="e">
        <v>#REF!</v>
      </c>
      <c r="H102" s="566" t="e">
        <v>#REF!</v>
      </c>
      <c r="I102" s="566" t="e">
        <v>#REF!</v>
      </c>
      <c r="J102" s="566" t="e">
        <v>#REF!</v>
      </c>
      <c r="K102" s="566" t="e">
        <v>#REF!</v>
      </c>
      <c r="L102" s="566" t="e">
        <v>#REF!</v>
      </c>
      <c r="M102" s="566" t="e">
        <v>#REF!</v>
      </c>
      <c r="N102" s="566" t="e">
        <v>#REF!</v>
      </c>
      <c r="O102" s="566" t="e">
        <v>#REF!</v>
      </c>
      <c r="P102" s="566" t="e">
        <v>#REF!</v>
      </c>
      <c r="Q102" s="566" t="e">
        <v>#REF!</v>
      </c>
      <c r="R102" s="567"/>
      <c r="S102" s="567"/>
      <c r="T102" s="567"/>
      <c r="U102" s="567"/>
      <c r="V102" s="567"/>
      <c r="W102" s="567"/>
      <c r="X102" s="567"/>
      <c r="Y102" s="567"/>
      <c r="Z102" s="567"/>
      <c r="AA102" s="567"/>
      <c r="AB102" s="567"/>
      <c r="AC102" s="567"/>
      <c r="AD102" s="567"/>
      <c r="AE102" s="568"/>
      <c r="AF102" s="569"/>
      <c r="AG102" s="570"/>
    </row>
    <row r="103" spans="1:107" s="74" customFormat="1">
      <c r="A103" s="35"/>
      <c r="B103" s="368"/>
      <c r="C103" s="572"/>
      <c r="D103" s="35"/>
      <c r="E103" s="35"/>
      <c r="F103" s="573"/>
      <c r="G103" s="482"/>
      <c r="H103" s="482"/>
      <c r="I103" s="482"/>
      <c r="J103" s="482"/>
      <c r="K103" s="482"/>
      <c r="L103" s="482"/>
      <c r="M103" s="482"/>
      <c r="N103" s="482"/>
      <c r="O103" s="482"/>
      <c r="P103" s="482"/>
      <c r="Q103" s="482"/>
      <c r="R103" s="140"/>
      <c r="S103" s="140"/>
      <c r="T103" s="134"/>
      <c r="U103" s="140"/>
      <c r="V103" s="140"/>
      <c r="W103" s="140"/>
      <c r="X103" s="140"/>
      <c r="Y103" s="140"/>
      <c r="Z103" s="140"/>
      <c r="AA103" s="140"/>
      <c r="AB103" s="140"/>
      <c r="AC103" s="140"/>
      <c r="AD103" s="134"/>
      <c r="AE103" s="218"/>
      <c r="AF103" s="134"/>
      <c r="AG103" s="134"/>
      <c r="AH103" s="134"/>
      <c r="AI103" s="100"/>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row>
    <row r="104" spans="1:107" s="74" customFormat="1">
      <c r="A104" s="35"/>
      <c r="B104" s="368"/>
      <c r="C104" s="572"/>
      <c r="D104" s="35"/>
      <c r="E104" s="35"/>
      <c r="F104" s="482"/>
      <c r="G104" s="482"/>
      <c r="H104" s="482"/>
      <c r="I104" s="482"/>
      <c r="J104" s="482"/>
      <c r="K104" s="482"/>
      <c r="L104" s="482"/>
      <c r="M104" s="482"/>
      <c r="N104" s="482"/>
      <c r="O104" s="482"/>
      <c r="P104" s="482"/>
      <c r="Q104" s="482"/>
      <c r="R104" s="140"/>
      <c r="S104" s="140"/>
      <c r="T104" s="134"/>
      <c r="U104" s="140"/>
      <c r="V104" s="140"/>
      <c r="W104" s="140"/>
      <c r="X104" s="140"/>
      <c r="Y104" s="140"/>
      <c r="Z104" s="140"/>
      <c r="AA104" s="140"/>
      <c r="AB104" s="140"/>
      <c r="AC104" s="140"/>
      <c r="AD104" s="134"/>
      <c r="AE104" s="218"/>
      <c r="AF104" s="134"/>
      <c r="AG104" s="134"/>
      <c r="AH104" s="134"/>
      <c r="AI104" s="100"/>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c r="CN104" s="140"/>
      <c r="CO104" s="140"/>
      <c r="CP104" s="140"/>
      <c r="CQ104" s="140"/>
      <c r="CR104" s="140"/>
      <c r="CS104" s="140"/>
      <c r="CT104" s="140"/>
      <c r="CU104" s="140"/>
      <c r="CV104" s="140"/>
      <c r="CW104" s="140"/>
      <c r="CX104" s="140"/>
      <c r="CY104" s="140"/>
      <c r="CZ104" s="140"/>
      <c r="DA104" s="140"/>
      <c r="DB104" s="140"/>
      <c r="DC104" s="140"/>
    </row>
    <row r="105" spans="1:107" s="74" customFormat="1">
      <c r="A105" s="35"/>
      <c r="B105" s="368"/>
      <c r="C105" s="572"/>
      <c r="D105" s="35"/>
      <c r="E105" s="35"/>
      <c r="F105" s="482"/>
      <c r="G105" s="482"/>
      <c r="H105" s="482"/>
      <c r="I105" s="482"/>
      <c r="J105" s="482"/>
      <c r="K105" s="482"/>
      <c r="L105" s="482"/>
      <c r="M105" s="482"/>
      <c r="N105" s="482"/>
      <c r="O105" s="482"/>
      <c r="P105" s="482"/>
      <c r="Q105" s="482"/>
      <c r="R105" s="140"/>
      <c r="S105" s="140"/>
      <c r="T105" s="134"/>
      <c r="U105" s="140"/>
      <c r="V105" s="140"/>
      <c r="W105" s="140"/>
      <c r="X105" s="140"/>
      <c r="Y105" s="140"/>
      <c r="Z105" s="140"/>
      <c r="AA105" s="140"/>
      <c r="AB105" s="140"/>
      <c r="AC105" s="140"/>
      <c r="AD105" s="134"/>
      <c r="AE105" s="218"/>
      <c r="AF105" s="134"/>
      <c r="AG105" s="134"/>
      <c r="AH105" s="134"/>
      <c r="AI105" s="100"/>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c r="CN105" s="140"/>
      <c r="CO105" s="140"/>
      <c r="CP105" s="140"/>
      <c r="CQ105" s="140"/>
      <c r="CR105" s="140"/>
      <c r="CS105" s="140"/>
      <c r="CT105" s="140"/>
      <c r="CU105" s="140"/>
      <c r="CV105" s="140"/>
      <c r="CW105" s="140"/>
      <c r="CX105" s="140"/>
      <c r="CY105" s="140"/>
      <c r="CZ105" s="140"/>
      <c r="DA105" s="140"/>
      <c r="DB105" s="140"/>
      <c r="DC105" s="140"/>
    </row>
    <row r="106" spans="1:107" s="74" customFormat="1">
      <c r="A106" s="35"/>
      <c r="B106" s="368"/>
      <c r="C106" s="572"/>
      <c r="D106" s="35"/>
      <c r="E106" s="35"/>
      <c r="F106" s="482"/>
      <c r="G106" s="482"/>
      <c r="H106" s="482"/>
      <c r="I106" s="482"/>
      <c r="J106" s="482"/>
      <c r="K106" s="482"/>
      <c r="L106" s="482"/>
      <c r="M106" s="482"/>
      <c r="N106" s="482"/>
      <c r="O106" s="482"/>
      <c r="P106" s="482"/>
      <c r="Q106" s="482"/>
      <c r="R106" s="140"/>
      <c r="S106" s="140"/>
      <c r="T106" s="134"/>
      <c r="U106" s="140"/>
      <c r="V106" s="140"/>
      <c r="W106" s="140"/>
      <c r="X106" s="140"/>
      <c r="Y106" s="140"/>
      <c r="Z106" s="140"/>
      <c r="AA106" s="140"/>
      <c r="AB106" s="140"/>
      <c r="AC106" s="140"/>
      <c r="AD106" s="134"/>
      <c r="AE106" s="218"/>
      <c r="AF106" s="134"/>
      <c r="AG106" s="134"/>
      <c r="AH106" s="134"/>
      <c r="AI106" s="100"/>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c r="CN106" s="140"/>
      <c r="CO106" s="140"/>
      <c r="CP106" s="140"/>
      <c r="CQ106" s="140"/>
      <c r="CR106" s="140"/>
      <c r="CS106" s="140"/>
      <c r="CT106" s="140"/>
      <c r="CU106" s="140"/>
      <c r="CV106" s="140"/>
      <c r="CW106" s="140"/>
      <c r="CX106" s="140"/>
      <c r="CY106" s="140"/>
      <c r="CZ106" s="140"/>
      <c r="DA106" s="140"/>
      <c r="DB106" s="140"/>
      <c r="DC106" s="140"/>
    </row>
    <row r="107" spans="1:107" s="74" customFormat="1">
      <c r="A107" s="35"/>
      <c r="B107" s="368"/>
      <c r="C107" s="572"/>
      <c r="D107" s="35"/>
      <c r="E107" s="35"/>
      <c r="F107" s="482"/>
      <c r="G107" s="482"/>
      <c r="H107" s="482"/>
      <c r="I107" s="482"/>
      <c r="J107" s="482"/>
      <c r="K107" s="482"/>
      <c r="L107" s="482"/>
      <c r="M107" s="482"/>
      <c r="N107" s="482"/>
      <c r="O107" s="482"/>
      <c r="P107" s="482"/>
      <c r="Q107" s="482"/>
      <c r="R107" s="140"/>
      <c r="S107" s="140"/>
      <c r="T107" s="134"/>
      <c r="U107" s="140"/>
      <c r="V107" s="140"/>
      <c r="W107" s="140"/>
      <c r="X107" s="140"/>
      <c r="Y107" s="140"/>
      <c r="Z107" s="140"/>
      <c r="AA107" s="140"/>
      <c r="AB107" s="140"/>
      <c r="AC107" s="140"/>
      <c r="AD107" s="134"/>
      <c r="AE107" s="218"/>
      <c r="AF107" s="134"/>
      <c r="AG107" s="134"/>
      <c r="AH107" s="134"/>
      <c r="AI107" s="100"/>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c r="CN107" s="140"/>
      <c r="CO107" s="140"/>
      <c r="CP107" s="140"/>
      <c r="CQ107" s="140"/>
      <c r="CR107" s="140"/>
      <c r="CS107" s="140"/>
      <c r="CT107" s="140"/>
      <c r="CU107" s="140"/>
      <c r="CV107" s="140"/>
      <c r="CW107" s="140"/>
      <c r="CX107" s="140"/>
      <c r="CY107" s="140"/>
      <c r="CZ107" s="140"/>
      <c r="DA107" s="140"/>
      <c r="DB107" s="140"/>
      <c r="DC107" s="140"/>
    </row>
    <row r="108" spans="1:107" s="74" customFormat="1">
      <c r="A108" s="35"/>
      <c r="B108" s="368"/>
      <c r="C108" s="572"/>
      <c r="D108" s="35"/>
      <c r="E108" s="35"/>
      <c r="F108" s="482"/>
      <c r="G108" s="482"/>
      <c r="H108" s="482"/>
      <c r="I108" s="482"/>
      <c r="J108" s="482"/>
      <c r="K108" s="482"/>
      <c r="L108" s="482"/>
      <c r="M108" s="482"/>
      <c r="N108" s="482"/>
      <c r="O108" s="482"/>
      <c r="P108" s="482"/>
      <c r="Q108" s="482"/>
      <c r="R108" s="140"/>
      <c r="S108" s="140"/>
      <c r="T108" s="134"/>
      <c r="U108" s="140"/>
      <c r="V108" s="140"/>
      <c r="W108" s="140"/>
      <c r="X108" s="140"/>
      <c r="Y108" s="140"/>
      <c r="Z108" s="140"/>
      <c r="AA108" s="140"/>
      <c r="AB108" s="140"/>
      <c r="AC108" s="140"/>
      <c r="AD108" s="134"/>
      <c r="AE108" s="218"/>
      <c r="AF108" s="134"/>
      <c r="AG108" s="134"/>
      <c r="AH108" s="134"/>
      <c r="AI108" s="100"/>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row>
    <row r="109" spans="1:107" s="74" customFormat="1">
      <c r="A109" s="35"/>
      <c r="B109" s="368"/>
      <c r="C109" s="572"/>
      <c r="D109" s="35"/>
      <c r="E109" s="35"/>
      <c r="F109" s="482"/>
      <c r="G109" s="482"/>
      <c r="H109" s="482"/>
      <c r="I109" s="482"/>
      <c r="J109" s="482"/>
      <c r="K109" s="482"/>
      <c r="L109" s="482"/>
      <c r="M109" s="482"/>
      <c r="N109" s="482"/>
      <c r="O109" s="482"/>
      <c r="P109" s="482"/>
      <c r="Q109" s="482"/>
      <c r="R109" s="140"/>
      <c r="S109" s="140"/>
      <c r="T109" s="134"/>
      <c r="U109" s="140"/>
      <c r="V109" s="140"/>
      <c r="W109" s="140"/>
      <c r="X109" s="140"/>
      <c r="Y109" s="140"/>
      <c r="Z109" s="140"/>
      <c r="AA109" s="140"/>
      <c r="AB109" s="140"/>
      <c r="AC109" s="140"/>
      <c r="AD109" s="134"/>
      <c r="AE109" s="218"/>
      <c r="AF109" s="134"/>
      <c r="AG109" s="134"/>
      <c r="AH109" s="134"/>
      <c r="AI109" s="100"/>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c r="CN109" s="140"/>
      <c r="CO109" s="140"/>
      <c r="CP109" s="140"/>
      <c r="CQ109" s="140"/>
      <c r="CR109" s="140"/>
      <c r="CS109" s="140"/>
      <c r="CT109" s="140"/>
      <c r="CU109" s="140"/>
      <c r="CV109" s="140"/>
      <c r="CW109" s="140"/>
      <c r="CX109" s="140"/>
      <c r="CY109" s="140"/>
      <c r="CZ109" s="140"/>
      <c r="DA109" s="140"/>
      <c r="DB109" s="140"/>
      <c r="DC109" s="140"/>
    </row>
    <row r="110" spans="1:107" s="74" customFormat="1">
      <c r="A110" s="35"/>
      <c r="B110" s="368"/>
      <c r="C110" s="572"/>
      <c r="D110" s="35"/>
      <c r="E110" s="35"/>
      <c r="F110" s="482"/>
      <c r="G110" s="482"/>
      <c r="H110" s="482"/>
      <c r="I110" s="482"/>
      <c r="J110" s="482"/>
      <c r="K110" s="482"/>
      <c r="L110" s="482"/>
      <c r="M110" s="482"/>
      <c r="N110" s="482"/>
      <c r="O110" s="482"/>
      <c r="P110" s="482"/>
      <c r="Q110" s="482"/>
      <c r="R110" s="140"/>
      <c r="S110" s="140"/>
      <c r="T110" s="134"/>
      <c r="U110" s="140"/>
      <c r="V110" s="140"/>
      <c r="W110" s="140"/>
      <c r="X110" s="140"/>
      <c r="Y110" s="140"/>
      <c r="Z110" s="140"/>
      <c r="AA110" s="140"/>
      <c r="AB110" s="140"/>
      <c r="AC110" s="140"/>
      <c r="AD110" s="134"/>
      <c r="AE110" s="218"/>
      <c r="AF110" s="134"/>
      <c r="AG110" s="134"/>
      <c r="AH110" s="134"/>
      <c r="AI110" s="100"/>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c r="CN110" s="140"/>
      <c r="CO110" s="140"/>
      <c r="CP110" s="140"/>
      <c r="CQ110" s="140"/>
      <c r="CR110" s="140"/>
      <c r="CS110" s="140"/>
      <c r="CT110" s="140"/>
      <c r="CU110" s="140"/>
      <c r="CV110" s="140"/>
      <c r="CW110" s="140"/>
      <c r="CX110" s="140"/>
      <c r="CY110" s="140"/>
      <c r="CZ110" s="140"/>
      <c r="DA110" s="140"/>
      <c r="DB110" s="140"/>
      <c r="DC110" s="140"/>
    </row>
    <row r="111" spans="1:107" s="74" customFormat="1">
      <c r="A111" s="35"/>
      <c r="B111" s="368"/>
      <c r="C111" s="572"/>
      <c r="D111" s="35"/>
      <c r="E111" s="35"/>
      <c r="F111" s="482"/>
      <c r="G111" s="482"/>
      <c r="H111" s="482"/>
      <c r="I111" s="482"/>
      <c r="J111" s="482"/>
      <c r="K111" s="482"/>
      <c r="L111" s="482"/>
      <c r="M111" s="482"/>
      <c r="N111" s="482"/>
      <c r="O111" s="482"/>
      <c r="P111" s="482"/>
      <c r="Q111" s="482"/>
      <c r="R111" s="140"/>
      <c r="S111" s="140"/>
      <c r="T111" s="134"/>
      <c r="U111" s="140"/>
      <c r="V111" s="140"/>
      <c r="W111" s="140"/>
      <c r="X111" s="140"/>
      <c r="Y111" s="140"/>
      <c r="Z111" s="140"/>
      <c r="AA111" s="140"/>
      <c r="AB111" s="140"/>
      <c r="AC111" s="140"/>
      <c r="AD111" s="134"/>
      <c r="AE111" s="218"/>
      <c r="AF111" s="134"/>
      <c r="AG111" s="134"/>
      <c r="AH111" s="134"/>
      <c r="AI111" s="100"/>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140"/>
    </row>
    <row r="112" spans="1:107" s="74" customFormat="1">
      <c r="A112" s="35"/>
      <c r="B112" s="368"/>
      <c r="C112" s="572"/>
      <c r="D112" s="35"/>
      <c r="E112" s="35"/>
      <c r="F112" s="482"/>
      <c r="G112" s="482"/>
      <c r="H112" s="482"/>
      <c r="I112" s="482"/>
      <c r="J112" s="482"/>
      <c r="K112" s="482"/>
      <c r="L112" s="482"/>
      <c r="M112" s="482"/>
      <c r="N112" s="482"/>
      <c r="O112" s="482"/>
      <c r="P112" s="482"/>
      <c r="Q112" s="482"/>
      <c r="R112" s="140"/>
      <c r="S112" s="140"/>
      <c r="T112" s="134"/>
      <c r="U112" s="140"/>
      <c r="V112" s="140"/>
      <c r="W112" s="140"/>
      <c r="X112" s="140"/>
      <c r="Y112" s="140"/>
      <c r="Z112" s="140"/>
      <c r="AA112" s="140"/>
      <c r="AB112" s="140"/>
      <c r="AC112" s="140"/>
      <c r="AD112" s="134"/>
      <c r="AE112" s="218"/>
      <c r="AF112" s="134"/>
      <c r="AG112" s="134"/>
      <c r="AH112" s="134"/>
      <c r="AI112" s="100"/>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c r="CN112" s="140"/>
      <c r="CO112" s="140"/>
      <c r="CP112" s="140"/>
      <c r="CQ112" s="140"/>
      <c r="CR112" s="140"/>
      <c r="CS112" s="140"/>
      <c r="CT112" s="140"/>
      <c r="CU112" s="140"/>
      <c r="CV112" s="140"/>
      <c r="CW112" s="140"/>
      <c r="CX112" s="140"/>
      <c r="CY112" s="140"/>
      <c r="CZ112" s="140"/>
      <c r="DA112" s="140"/>
      <c r="DB112" s="140"/>
      <c r="DC112" s="140"/>
    </row>
    <row r="113" spans="1:107" s="74" customFormat="1">
      <c r="A113" s="35"/>
      <c r="B113" s="368"/>
      <c r="C113" s="572"/>
      <c r="D113" s="35"/>
      <c r="E113" s="35"/>
      <c r="F113" s="482"/>
      <c r="G113" s="482"/>
      <c r="H113" s="482"/>
      <c r="I113" s="482"/>
      <c r="J113" s="482"/>
      <c r="K113" s="482"/>
      <c r="L113" s="482"/>
      <c r="M113" s="482"/>
      <c r="N113" s="482"/>
      <c r="O113" s="482"/>
      <c r="P113" s="482"/>
      <c r="Q113" s="482"/>
      <c r="R113" s="140"/>
      <c r="S113" s="140"/>
      <c r="T113" s="134"/>
      <c r="U113" s="140"/>
      <c r="V113" s="140"/>
      <c r="W113" s="140"/>
      <c r="X113" s="140"/>
      <c r="Y113" s="140"/>
      <c r="Z113" s="140"/>
      <c r="AA113" s="140"/>
      <c r="AB113" s="140"/>
      <c r="AC113" s="140"/>
      <c r="AD113" s="134"/>
      <c r="AE113" s="218"/>
      <c r="AF113" s="134"/>
      <c r="AG113" s="134"/>
      <c r="AH113" s="134"/>
      <c r="AI113" s="100"/>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c r="CN113" s="140"/>
      <c r="CO113" s="140"/>
      <c r="CP113" s="140"/>
      <c r="CQ113" s="140"/>
      <c r="CR113" s="140"/>
      <c r="CS113" s="140"/>
      <c r="CT113" s="140"/>
      <c r="CU113" s="140"/>
      <c r="CV113" s="140"/>
      <c r="CW113" s="140"/>
      <c r="CX113" s="140"/>
      <c r="CY113" s="140"/>
      <c r="CZ113" s="140"/>
      <c r="DA113" s="140"/>
      <c r="DB113" s="140"/>
      <c r="DC113" s="140"/>
    </row>
    <row r="114" spans="1:107" s="74" customFormat="1">
      <c r="A114" s="35"/>
      <c r="B114" s="368"/>
      <c r="C114" s="572"/>
      <c r="D114" s="35"/>
      <c r="E114" s="35"/>
      <c r="F114" s="482"/>
      <c r="G114" s="482"/>
      <c r="H114" s="482"/>
      <c r="I114" s="482"/>
      <c r="J114" s="482"/>
      <c r="K114" s="482"/>
      <c r="L114" s="482"/>
      <c r="M114" s="482"/>
      <c r="N114" s="482"/>
      <c r="O114" s="482"/>
      <c r="P114" s="482"/>
      <c r="Q114" s="482"/>
      <c r="R114" s="140"/>
      <c r="S114" s="140"/>
      <c r="T114" s="134"/>
      <c r="U114" s="140"/>
      <c r="V114" s="140"/>
      <c r="W114" s="140"/>
      <c r="X114" s="140"/>
      <c r="Y114" s="140"/>
      <c r="Z114" s="140"/>
      <c r="AA114" s="140"/>
      <c r="AB114" s="140"/>
      <c r="AC114" s="140"/>
      <c r="AD114" s="134"/>
      <c r="AE114" s="218"/>
      <c r="AF114" s="134"/>
      <c r="AG114" s="134"/>
      <c r="AH114" s="134"/>
      <c r="AI114" s="100"/>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c r="CN114" s="140"/>
      <c r="CO114" s="140"/>
      <c r="CP114" s="140"/>
      <c r="CQ114" s="140"/>
      <c r="CR114" s="140"/>
      <c r="CS114" s="140"/>
      <c r="CT114" s="140"/>
      <c r="CU114" s="140"/>
      <c r="CV114" s="140"/>
      <c r="CW114" s="140"/>
      <c r="CX114" s="140"/>
      <c r="CY114" s="140"/>
      <c r="CZ114" s="140"/>
      <c r="DA114" s="140"/>
      <c r="DB114" s="140"/>
      <c r="DC114" s="140"/>
    </row>
    <row r="115" spans="1:107" s="74" customFormat="1">
      <c r="A115" s="35"/>
      <c r="B115" s="368"/>
      <c r="C115" s="572"/>
      <c r="D115" s="35"/>
      <c r="E115" s="35"/>
      <c r="F115" s="482"/>
      <c r="G115" s="482"/>
      <c r="H115" s="482"/>
      <c r="I115" s="482"/>
      <c r="J115" s="482"/>
      <c r="K115" s="482"/>
      <c r="L115" s="482"/>
      <c r="M115" s="482"/>
      <c r="N115" s="482"/>
      <c r="O115" s="482"/>
      <c r="P115" s="482"/>
      <c r="Q115" s="482"/>
      <c r="R115" s="140"/>
      <c r="S115" s="140"/>
      <c r="T115" s="134"/>
      <c r="U115" s="140"/>
      <c r="V115" s="140"/>
      <c r="W115" s="140"/>
      <c r="X115" s="140"/>
      <c r="Y115" s="140"/>
      <c r="Z115" s="140"/>
      <c r="AA115" s="140"/>
      <c r="AB115" s="140"/>
      <c r="AC115" s="140"/>
      <c r="AD115" s="134"/>
      <c r="AE115" s="218"/>
      <c r="AF115" s="134"/>
      <c r="AG115" s="134"/>
      <c r="AH115" s="134"/>
      <c r="AI115" s="100"/>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c r="CN115" s="140"/>
      <c r="CO115" s="140"/>
      <c r="CP115" s="140"/>
      <c r="CQ115" s="140"/>
      <c r="CR115" s="140"/>
      <c r="CS115" s="140"/>
      <c r="CT115" s="140"/>
      <c r="CU115" s="140"/>
      <c r="CV115" s="140"/>
      <c r="CW115" s="140"/>
      <c r="CX115" s="140"/>
      <c r="CY115" s="140"/>
      <c r="CZ115" s="140"/>
      <c r="DA115" s="140"/>
      <c r="DB115" s="140"/>
      <c r="DC115" s="140"/>
    </row>
    <row r="116" spans="1:107" s="74" customFormat="1">
      <c r="A116" s="35"/>
      <c r="B116" s="368"/>
      <c r="C116" s="572"/>
      <c r="D116" s="35"/>
      <c r="E116" s="35"/>
      <c r="F116" s="482"/>
      <c r="G116" s="482"/>
      <c r="H116" s="482"/>
      <c r="I116" s="482"/>
      <c r="J116" s="482"/>
      <c r="K116" s="482"/>
      <c r="L116" s="482"/>
      <c r="M116" s="482"/>
      <c r="N116" s="482"/>
      <c r="O116" s="482"/>
      <c r="P116" s="482"/>
      <c r="Q116" s="482"/>
      <c r="R116" s="140"/>
      <c r="S116" s="140"/>
      <c r="T116" s="134"/>
      <c r="U116" s="140"/>
      <c r="V116" s="140"/>
      <c r="W116" s="140"/>
      <c r="X116" s="140"/>
      <c r="Y116" s="140"/>
      <c r="Z116" s="140"/>
      <c r="AA116" s="140"/>
      <c r="AB116" s="140"/>
      <c r="AC116" s="140"/>
      <c r="AD116" s="134"/>
      <c r="AE116" s="218"/>
      <c r="AF116" s="134"/>
      <c r="AG116" s="134"/>
      <c r="AH116" s="134"/>
      <c r="AI116" s="100"/>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c r="CN116" s="140"/>
      <c r="CO116" s="140"/>
      <c r="CP116" s="140"/>
      <c r="CQ116" s="140"/>
      <c r="CR116" s="140"/>
      <c r="CS116" s="140"/>
      <c r="CT116" s="140"/>
      <c r="CU116" s="140"/>
      <c r="CV116" s="140"/>
      <c r="CW116" s="140"/>
      <c r="CX116" s="140"/>
      <c r="CY116" s="140"/>
      <c r="CZ116" s="140"/>
      <c r="DA116" s="140"/>
      <c r="DB116" s="140"/>
      <c r="DC116" s="140"/>
    </row>
    <row r="117" spans="1:107" s="74" customFormat="1">
      <c r="A117" s="35"/>
      <c r="B117" s="368"/>
      <c r="C117" s="572"/>
      <c r="D117" s="35"/>
      <c r="E117" s="35"/>
      <c r="F117" s="482"/>
      <c r="G117" s="482"/>
      <c r="H117" s="482"/>
      <c r="I117" s="482"/>
      <c r="J117" s="482"/>
      <c r="K117" s="482"/>
      <c r="L117" s="482"/>
      <c r="M117" s="482"/>
      <c r="N117" s="482"/>
      <c r="O117" s="482"/>
      <c r="P117" s="482"/>
      <c r="Q117" s="482"/>
      <c r="R117" s="140"/>
      <c r="S117" s="140"/>
      <c r="T117" s="134"/>
      <c r="U117" s="140"/>
      <c r="V117" s="140"/>
      <c r="W117" s="140"/>
      <c r="X117" s="140"/>
      <c r="Y117" s="140"/>
      <c r="Z117" s="140"/>
      <c r="AA117" s="140"/>
      <c r="AB117" s="140"/>
      <c r="AC117" s="140"/>
      <c r="AD117" s="134"/>
      <c r="AE117" s="218"/>
      <c r="AF117" s="134"/>
      <c r="AG117" s="134"/>
      <c r="AH117" s="134"/>
      <c r="AI117" s="100"/>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c r="CN117" s="140"/>
      <c r="CO117" s="140"/>
      <c r="CP117" s="140"/>
      <c r="CQ117" s="140"/>
      <c r="CR117" s="140"/>
      <c r="CS117" s="140"/>
      <c r="CT117" s="140"/>
      <c r="CU117" s="140"/>
      <c r="CV117" s="140"/>
      <c r="CW117" s="140"/>
      <c r="CX117" s="140"/>
      <c r="CY117" s="140"/>
      <c r="CZ117" s="140"/>
      <c r="DA117" s="140"/>
      <c r="DB117" s="140"/>
      <c r="DC117" s="140"/>
    </row>
    <row r="118" spans="1:107" s="74" customFormat="1">
      <c r="A118" s="35"/>
      <c r="B118" s="368"/>
      <c r="C118" s="572"/>
      <c r="D118" s="35"/>
      <c r="E118" s="35"/>
      <c r="F118" s="482"/>
      <c r="G118" s="482"/>
      <c r="H118" s="482"/>
      <c r="I118" s="482"/>
      <c r="J118" s="482"/>
      <c r="K118" s="482"/>
      <c r="L118" s="482"/>
      <c r="M118" s="482"/>
      <c r="N118" s="482"/>
      <c r="O118" s="482"/>
      <c r="P118" s="482"/>
      <c r="Q118" s="482"/>
      <c r="R118" s="140"/>
      <c r="S118" s="140"/>
      <c r="T118" s="134"/>
      <c r="U118" s="140"/>
      <c r="V118" s="140"/>
      <c r="W118" s="140"/>
      <c r="X118" s="140"/>
      <c r="Y118" s="140"/>
      <c r="Z118" s="140"/>
      <c r="AA118" s="140"/>
      <c r="AB118" s="140"/>
      <c r="AC118" s="140"/>
      <c r="AD118" s="134"/>
      <c r="AE118" s="218"/>
      <c r="AF118" s="134"/>
      <c r="AG118" s="134"/>
      <c r="AH118" s="134"/>
      <c r="AI118" s="100"/>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c r="CN118" s="140"/>
      <c r="CO118" s="140"/>
      <c r="CP118" s="140"/>
      <c r="CQ118" s="140"/>
      <c r="CR118" s="140"/>
      <c r="CS118" s="140"/>
      <c r="CT118" s="140"/>
      <c r="CU118" s="140"/>
      <c r="CV118" s="140"/>
      <c r="CW118" s="140"/>
      <c r="CX118" s="140"/>
      <c r="CY118" s="140"/>
      <c r="CZ118" s="140"/>
      <c r="DA118" s="140"/>
      <c r="DB118" s="140"/>
      <c r="DC118" s="140"/>
    </row>
    <row r="119" spans="1:107" s="74" customFormat="1">
      <c r="A119" s="35"/>
      <c r="B119" s="368"/>
      <c r="C119" s="572"/>
      <c r="D119" s="35"/>
      <c r="E119" s="35"/>
      <c r="F119" s="482"/>
      <c r="G119" s="482"/>
      <c r="H119" s="482"/>
      <c r="I119" s="482"/>
      <c r="J119" s="482"/>
      <c r="K119" s="482"/>
      <c r="L119" s="482"/>
      <c r="M119" s="482"/>
      <c r="N119" s="482"/>
      <c r="O119" s="482"/>
      <c r="P119" s="482"/>
      <c r="Q119" s="482"/>
      <c r="R119" s="140"/>
      <c r="S119" s="140"/>
      <c r="T119" s="134"/>
      <c r="U119" s="140"/>
      <c r="V119" s="140"/>
      <c r="W119" s="140"/>
      <c r="X119" s="140"/>
      <c r="Y119" s="140"/>
      <c r="Z119" s="140"/>
      <c r="AA119" s="140"/>
      <c r="AB119" s="140"/>
      <c r="AC119" s="140"/>
      <c r="AD119" s="134"/>
      <c r="AE119" s="218"/>
      <c r="AF119" s="134"/>
      <c r="AG119" s="134"/>
      <c r="AH119" s="134"/>
      <c r="AI119" s="100"/>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c r="CN119" s="140"/>
      <c r="CO119" s="140"/>
      <c r="CP119" s="140"/>
      <c r="CQ119" s="140"/>
      <c r="CR119" s="140"/>
      <c r="CS119" s="140"/>
      <c r="CT119" s="140"/>
      <c r="CU119" s="140"/>
      <c r="CV119" s="140"/>
      <c r="CW119" s="140"/>
      <c r="CX119" s="140"/>
      <c r="CY119" s="140"/>
      <c r="CZ119" s="140"/>
      <c r="DA119" s="140"/>
      <c r="DB119" s="140"/>
      <c r="DC119" s="140"/>
    </row>
    <row r="120" spans="1:107" s="74" customFormat="1">
      <c r="A120" s="35"/>
      <c r="B120" s="368"/>
      <c r="C120" s="572"/>
      <c r="D120" s="35"/>
      <c r="E120" s="35"/>
      <c r="F120" s="482"/>
      <c r="G120" s="482"/>
      <c r="H120" s="482"/>
      <c r="I120" s="482"/>
      <c r="J120" s="482"/>
      <c r="K120" s="482"/>
      <c r="L120" s="482"/>
      <c r="M120" s="482"/>
      <c r="N120" s="482"/>
      <c r="O120" s="482"/>
      <c r="P120" s="482"/>
      <c r="Q120" s="482"/>
      <c r="R120" s="140"/>
      <c r="S120" s="140"/>
      <c r="T120" s="134"/>
      <c r="U120" s="140"/>
      <c r="V120" s="140"/>
      <c r="W120" s="140"/>
      <c r="X120" s="140"/>
      <c r="Y120" s="140"/>
      <c r="Z120" s="140"/>
      <c r="AA120" s="140"/>
      <c r="AB120" s="140"/>
      <c r="AC120" s="140"/>
      <c r="AD120" s="134"/>
      <c r="AE120" s="218"/>
      <c r="AF120" s="134"/>
      <c r="AG120" s="134"/>
      <c r="AH120" s="134"/>
      <c r="AI120" s="100"/>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c r="CN120" s="140"/>
      <c r="CO120" s="140"/>
      <c r="CP120" s="140"/>
      <c r="CQ120" s="140"/>
      <c r="CR120" s="140"/>
      <c r="CS120" s="140"/>
      <c r="CT120" s="140"/>
      <c r="CU120" s="140"/>
      <c r="CV120" s="140"/>
      <c r="CW120" s="140"/>
      <c r="CX120" s="140"/>
      <c r="CY120" s="140"/>
      <c r="CZ120" s="140"/>
      <c r="DA120" s="140"/>
      <c r="DB120" s="140"/>
      <c r="DC120" s="140"/>
    </row>
    <row r="121" spans="1:107" s="74" customFormat="1">
      <c r="A121" s="35"/>
      <c r="B121" s="368"/>
      <c r="C121" s="572"/>
      <c r="D121" s="35"/>
      <c r="E121" s="35"/>
      <c r="F121" s="482"/>
      <c r="G121" s="482"/>
      <c r="H121" s="482"/>
      <c r="I121" s="482"/>
      <c r="J121" s="482"/>
      <c r="K121" s="482"/>
      <c r="L121" s="482"/>
      <c r="M121" s="482"/>
      <c r="N121" s="482"/>
      <c r="O121" s="482"/>
      <c r="P121" s="482"/>
      <c r="Q121" s="482"/>
      <c r="R121" s="140"/>
      <c r="S121" s="140"/>
      <c r="T121" s="134"/>
      <c r="U121" s="140"/>
      <c r="V121" s="140"/>
      <c r="W121" s="140"/>
      <c r="X121" s="140"/>
      <c r="Y121" s="140"/>
      <c r="Z121" s="140"/>
      <c r="AA121" s="140"/>
      <c r="AB121" s="140"/>
      <c r="AC121" s="140"/>
      <c r="AD121" s="134"/>
      <c r="AE121" s="218"/>
      <c r="AF121" s="134"/>
      <c r="AG121" s="134"/>
      <c r="AH121" s="134"/>
      <c r="AI121" s="100"/>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row>
    <row r="122" spans="1:107" s="74" customFormat="1">
      <c r="A122" s="35"/>
      <c r="B122" s="368"/>
      <c r="C122" s="572"/>
      <c r="D122" s="35"/>
      <c r="E122" s="35"/>
      <c r="F122" s="482"/>
      <c r="G122" s="482"/>
      <c r="H122" s="482"/>
      <c r="I122" s="482"/>
      <c r="J122" s="482"/>
      <c r="K122" s="482"/>
      <c r="L122" s="482"/>
      <c r="M122" s="482"/>
      <c r="N122" s="482"/>
      <c r="O122" s="482"/>
      <c r="P122" s="482"/>
      <c r="Q122" s="482"/>
      <c r="R122" s="140"/>
      <c r="S122" s="140"/>
      <c r="T122" s="134"/>
      <c r="U122" s="140"/>
      <c r="V122" s="140"/>
      <c r="W122" s="140"/>
      <c r="X122" s="140"/>
      <c r="Y122" s="140"/>
      <c r="Z122" s="140"/>
      <c r="AA122" s="140"/>
      <c r="AB122" s="140"/>
      <c r="AC122" s="140"/>
      <c r="AD122" s="134"/>
      <c r="AE122" s="218"/>
      <c r="AF122" s="134"/>
      <c r="AG122" s="134"/>
      <c r="AH122" s="134"/>
      <c r="AI122" s="100"/>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c r="CN122" s="140"/>
      <c r="CO122" s="140"/>
      <c r="CP122" s="140"/>
      <c r="CQ122" s="140"/>
      <c r="CR122" s="140"/>
      <c r="CS122" s="140"/>
      <c r="CT122" s="140"/>
      <c r="CU122" s="140"/>
      <c r="CV122" s="140"/>
      <c r="CW122" s="140"/>
      <c r="CX122" s="140"/>
      <c r="CY122" s="140"/>
      <c r="CZ122" s="140"/>
      <c r="DA122" s="140"/>
      <c r="DB122" s="140"/>
      <c r="DC122" s="140"/>
    </row>
    <row r="123" spans="1:107" s="74" customFormat="1">
      <c r="A123" s="35"/>
      <c r="B123" s="368"/>
      <c r="C123" s="572"/>
      <c r="D123" s="35"/>
      <c r="E123" s="35"/>
      <c r="F123" s="482"/>
      <c r="G123" s="482"/>
      <c r="H123" s="482"/>
      <c r="I123" s="482"/>
      <c r="J123" s="482"/>
      <c r="K123" s="482"/>
      <c r="L123" s="482"/>
      <c r="M123" s="482"/>
      <c r="N123" s="482"/>
      <c r="O123" s="482"/>
      <c r="P123" s="482"/>
      <c r="Q123" s="482"/>
      <c r="R123" s="140"/>
      <c r="S123" s="140"/>
      <c r="T123" s="134"/>
      <c r="U123" s="140"/>
      <c r="V123" s="140"/>
      <c r="W123" s="140"/>
      <c r="X123" s="140"/>
      <c r="Y123" s="140"/>
      <c r="Z123" s="140"/>
      <c r="AA123" s="140"/>
      <c r="AB123" s="140"/>
      <c r="AC123" s="140"/>
      <c r="AD123" s="134"/>
      <c r="AE123" s="218"/>
      <c r="AF123" s="134"/>
      <c r="AG123" s="134"/>
      <c r="AH123" s="134"/>
      <c r="AI123" s="100"/>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c r="CN123" s="140"/>
      <c r="CO123" s="140"/>
      <c r="CP123" s="140"/>
      <c r="CQ123" s="140"/>
      <c r="CR123" s="140"/>
      <c r="CS123" s="140"/>
      <c r="CT123" s="140"/>
      <c r="CU123" s="140"/>
      <c r="CV123" s="140"/>
      <c r="CW123" s="140"/>
      <c r="CX123" s="140"/>
      <c r="CY123" s="140"/>
      <c r="CZ123" s="140"/>
      <c r="DA123" s="140"/>
      <c r="DB123" s="140"/>
      <c r="DC123" s="140"/>
    </row>
    <row r="124" spans="1:107" s="74" customFormat="1">
      <c r="A124" s="35"/>
      <c r="B124" s="368"/>
      <c r="C124" s="572"/>
      <c r="D124" s="35"/>
      <c r="E124" s="35"/>
      <c r="F124" s="482"/>
      <c r="G124" s="482"/>
      <c r="H124" s="482"/>
      <c r="I124" s="482"/>
      <c r="J124" s="482"/>
      <c r="K124" s="482"/>
      <c r="L124" s="482"/>
      <c r="M124" s="482"/>
      <c r="N124" s="482"/>
      <c r="O124" s="482"/>
      <c r="P124" s="482"/>
      <c r="Q124" s="482"/>
      <c r="R124" s="140"/>
      <c r="S124" s="140"/>
      <c r="T124" s="134"/>
      <c r="U124" s="140"/>
      <c r="V124" s="140"/>
      <c r="W124" s="140"/>
      <c r="X124" s="140"/>
      <c r="Y124" s="140"/>
      <c r="Z124" s="140"/>
      <c r="AA124" s="140"/>
      <c r="AB124" s="140"/>
      <c r="AC124" s="140"/>
      <c r="AD124" s="134"/>
      <c r="AE124" s="218"/>
      <c r="AF124" s="134"/>
      <c r="AG124" s="134"/>
      <c r="AH124" s="134"/>
      <c r="AI124" s="100"/>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c r="CN124" s="140"/>
      <c r="CO124" s="140"/>
      <c r="CP124" s="140"/>
      <c r="CQ124" s="140"/>
      <c r="CR124" s="140"/>
      <c r="CS124" s="140"/>
      <c r="CT124" s="140"/>
      <c r="CU124" s="140"/>
      <c r="CV124" s="140"/>
      <c r="CW124" s="140"/>
      <c r="CX124" s="140"/>
      <c r="CY124" s="140"/>
      <c r="CZ124" s="140"/>
      <c r="DA124" s="140"/>
      <c r="DB124" s="140"/>
      <c r="DC124" s="140"/>
    </row>
    <row r="125" spans="1:107" s="74" customFormat="1">
      <c r="A125" s="35"/>
      <c r="B125" s="368"/>
      <c r="C125" s="572"/>
      <c r="D125" s="35"/>
      <c r="E125" s="35"/>
      <c r="F125" s="482"/>
      <c r="G125" s="482"/>
      <c r="H125" s="482"/>
      <c r="I125" s="482"/>
      <c r="J125" s="482"/>
      <c r="K125" s="482"/>
      <c r="L125" s="482"/>
      <c r="M125" s="482"/>
      <c r="N125" s="482"/>
      <c r="O125" s="482"/>
      <c r="P125" s="482"/>
      <c r="Q125" s="482"/>
      <c r="R125" s="140"/>
      <c r="S125" s="140"/>
      <c r="T125" s="134"/>
      <c r="U125" s="140"/>
      <c r="V125" s="140"/>
      <c r="W125" s="140"/>
      <c r="X125" s="140"/>
      <c r="Y125" s="140"/>
      <c r="Z125" s="140"/>
      <c r="AA125" s="140"/>
      <c r="AB125" s="140"/>
      <c r="AC125" s="140"/>
      <c r="AD125" s="134"/>
      <c r="AE125" s="218"/>
      <c r="AF125" s="134"/>
      <c r="AG125" s="134"/>
      <c r="AH125" s="134"/>
      <c r="AI125" s="100"/>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c r="CN125" s="140"/>
      <c r="CO125" s="140"/>
      <c r="CP125" s="140"/>
      <c r="CQ125" s="140"/>
      <c r="CR125" s="140"/>
      <c r="CS125" s="140"/>
      <c r="CT125" s="140"/>
      <c r="CU125" s="140"/>
      <c r="CV125" s="140"/>
      <c r="CW125" s="140"/>
      <c r="CX125" s="140"/>
      <c r="CY125" s="140"/>
      <c r="CZ125" s="140"/>
      <c r="DA125" s="140"/>
      <c r="DB125" s="140"/>
      <c r="DC125" s="140"/>
    </row>
    <row r="126" spans="1:107" s="74" customFormat="1">
      <c r="A126" s="35"/>
      <c r="B126" s="368"/>
      <c r="C126" s="572"/>
      <c r="D126" s="35"/>
      <c r="E126" s="35"/>
      <c r="F126" s="482"/>
      <c r="G126" s="482"/>
      <c r="H126" s="482"/>
      <c r="I126" s="482"/>
      <c r="J126" s="482"/>
      <c r="K126" s="482"/>
      <c r="L126" s="482"/>
      <c r="M126" s="482"/>
      <c r="N126" s="482"/>
      <c r="O126" s="482"/>
      <c r="P126" s="482"/>
      <c r="Q126" s="482"/>
      <c r="R126" s="140"/>
      <c r="S126" s="140"/>
      <c r="T126" s="134"/>
      <c r="U126" s="140"/>
      <c r="V126" s="140"/>
      <c r="W126" s="140"/>
      <c r="X126" s="140"/>
      <c r="Y126" s="140"/>
      <c r="Z126" s="140"/>
      <c r="AA126" s="140"/>
      <c r="AB126" s="140"/>
      <c r="AC126" s="140"/>
      <c r="AD126" s="134"/>
      <c r="AE126" s="218"/>
      <c r="AF126" s="134"/>
      <c r="AG126" s="134"/>
      <c r="AH126" s="134"/>
      <c r="AI126" s="100"/>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row>
    <row r="127" spans="1:107" s="74" customFormat="1">
      <c r="A127" s="35"/>
      <c r="B127" s="368"/>
      <c r="C127" s="572"/>
      <c r="D127" s="35"/>
      <c r="E127" s="35"/>
      <c r="F127" s="482"/>
      <c r="G127" s="482"/>
      <c r="H127" s="482"/>
      <c r="I127" s="482"/>
      <c r="J127" s="482"/>
      <c r="K127" s="482"/>
      <c r="L127" s="482"/>
      <c r="M127" s="482"/>
      <c r="N127" s="482"/>
      <c r="O127" s="482"/>
      <c r="P127" s="482"/>
      <c r="Q127" s="482"/>
      <c r="R127" s="140"/>
      <c r="S127" s="140"/>
      <c r="T127" s="134"/>
      <c r="U127" s="140"/>
      <c r="V127" s="140"/>
      <c r="W127" s="140"/>
      <c r="X127" s="140"/>
      <c r="Y127" s="140"/>
      <c r="Z127" s="140"/>
      <c r="AA127" s="140"/>
      <c r="AB127" s="140"/>
      <c r="AC127" s="140"/>
      <c r="AD127" s="134"/>
      <c r="AE127" s="218"/>
      <c r="AF127" s="134"/>
      <c r="AG127" s="134"/>
      <c r="AH127" s="134"/>
      <c r="AI127" s="100"/>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row>
    <row r="128" spans="1:107" s="74" customFormat="1">
      <c r="A128" s="35"/>
      <c r="B128" s="368"/>
      <c r="C128" s="572"/>
      <c r="D128" s="35"/>
      <c r="E128" s="35"/>
      <c r="F128" s="482"/>
      <c r="G128" s="482"/>
      <c r="H128" s="482"/>
      <c r="I128" s="482"/>
      <c r="J128" s="482"/>
      <c r="K128" s="482"/>
      <c r="L128" s="482"/>
      <c r="M128" s="482"/>
      <c r="N128" s="482"/>
      <c r="O128" s="482"/>
      <c r="P128" s="482"/>
      <c r="Q128" s="482"/>
      <c r="R128" s="140"/>
      <c r="S128" s="140"/>
      <c r="T128" s="134"/>
      <c r="U128" s="140"/>
      <c r="V128" s="140"/>
      <c r="W128" s="140"/>
      <c r="X128" s="140"/>
      <c r="Y128" s="140"/>
      <c r="Z128" s="140"/>
      <c r="AA128" s="140"/>
      <c r="AB128" s="140"/>
      <c r="AC128" s="140"/>
      <c r="AD128" s="134"/>
      <c r="AE128" s="218"/>
      <c r="AF128" s="134"/>
      <c r="AG128" s="134"/>
      <c r="AH128" s="134"/>
      <c r="AI128" s="100"/>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c r="CN128" s="140"/>
      <c r="CO128" s="140"/>
      <c r="CP128" s="140"/>
      <c r="CQ128" s="140"/>
      <c r="CR128" s="140"/>
      <c r="CS128" s="140"/>
      <c r="CT128" s="140"/>
      <c r="CU128" s="140"/>
      <c r="CV128" s="140"/>
      <c r="CW128" s="140"/>
      <c r="CX128" s="140"/>
      <c r="CY128" s="140"/>
      <c r="CZ128" s="140"/>
      <c r="DA128" s="140"/>
      <c r="DB128" s="140"/>
      <c r="DC128" s="140"/>
    </row>
    <row r="129" spans="1:107" s="74" customFormat="1">
      <c r="A129" s="35"/>
      <c r="B129" s="368"/>
      <c r="C129" s="572"/>
      <c r="D129" s="35"/>
      <c r="E129" s="35"/>
      <c r="F129" s="482"/>
      <c r="G129" s="482"/>
      <c r="H129" s="482"/>
      <c r="I129" s="482"/>
      <c r="J129" s="482"/>
      <c r="K129" s="482"/>
      <c r="L129" s="482"/>
      <c r="M129" s="482"/>
      <c r="N129" s="482"/>
      <c r="O129" s="482"/>
      <c r="P129" s="482"/>
      <c r="Q129" s="482"/>
      <c r="R129" s="140"/>
      <c r="S129" s="140"/>
      <c r="T129" s="134"/>
      <c r="U129" s="140"/>
      <c r="V129" s="140"/>
      <c r="W129" s="140"/>
      <c r="X129" s="140"/>
      <c r="Y129" s="140"/>
      <c r="Z129" s="140"/>
      <c r="AA129" s="140"/>
      <c r="AB129" s="140"/>
      <c r="AC129" s="140"/>
      <c r="AD129" s="134"/>
      <c r="AE129" s="218"/>
      <c r="AF129" s="134"/>
      <c r="AG129" s="134"/>
      <c r="AH129" s="134"/>
      <c r="AI129" s="100"/>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c r="CN129" s="140"/>
      <c r="CO129" s="140"/>
      <c r="CP129" s="140"/>
      <c r="CQ129" s="140"/>
      <c r="CR129" s="140"/>
      <c r="CS129" s="140"/>
      <c r="CT129" s="140"/>
      <c r="CU129" s="140"/>
      <c r="CV129" s="140"/>
      <c r="CW129" s="140"/>
      <c r="CX129" s="140"/>
      <c r="CY129" s="140"/>
      <c r="CZ129" s="140"/>
      <c r="DA129" s="140"/>
      <c r="DB129" s="140"/>
      <c r="DC129" s="140"/>
    </row>
    <row r="130" spans="1:107" s="74" customFormat="1">
      <c r="A130" s="35"/>
      <c r="B130" s="368"/>
      <c r="C130" s="572"/>
      <c r="D130" s="35"/>
      <c r="E130" s="35"/>
      <c r="F130" s="482"/>
      <c r="G130" s="482"/>
      <c r="H130" s="482"/>
      <c r="I130" s="482"/>
      <c r="J130" s="482"/>
      <c r="K130" s="482"/>
      <c r="L130" s="482"/>
      <c r="M130" s="482"/>
      <c r="N130" s="482"/>
      <c r="O130" s="482"/>
      <c r="P130" s="482"/>
      <c r="Q130" s="482"/>
      <c r="R130" s="140"/>
      <c r="S130" s="140"/>
      <c r="T130" s="134"/>
      <c r="U130" s="140"/>
      <c r="V130" s="140"/>
      <c r="W130" s="140"/>
      <c r="X130" s="140"/>
      <c r="Y130" s="140"/>
      <c r="Z130" s="140"/>
      <c r="AA130" s="140"/>
      <c r="AB130" s="140"/>
      <c r="AC130" s="140"/>
      <c r="AD130" s="134"/>
      <c r="AE130" s="218"/>
      <c r="AF130" s="134"/>
      <c r="AG130" s="134"/>
      <c r="AH130" s="134"/>
      <c r="AI130" s="100"/>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c r="CN130" s="140"/>
      <c r="CO130" s="140"/>
      <c r="CP130" s="140"/>
      <c r="CQ130" s="140"/>
      <c r="CR130" s="140"/>
      <c r="CS130" s="140"/>
      <c r="CT130" s="140"/>
      <c r="CU130" s="140"/>
      <c r="CV130" s="140"/>
      <c r="CW130" s="140"/>
      <c r="CX130" s="140"/>
      <c r="CY130" s="140"/>
      <c r="CZ130" s="140"/>
      <c r="DA130" s="140"/>
      <c r="DB130" s="140"/>
      <c r="DC130" s="140"/>
    </row>
    <row r="131" spans="1:107" s="74" customFormat="1">
      <c r="A131" s="35"/>
      <c r="B131" s="368"/>
      <c r="C131" s="572"/>
      <c r="D131" s="35"/>
      <c r="E131" s="35"/>
      <c r="F131" s="482"/>
      <c r="G131" s="482"/>
      <c r="H131" s="482"/>
      <c r="I131" s="482"/>
      <c r="J131" s="482"/>
      <c r="K131" s="482"/>
      <c r="L131" s="482"/>
      <c r="M131" s="482"/>
      <c r="N131" s="482"/>
      <c r="O131" s="482"/>
      <c r="P131" s="482"/>
      <c r="Q131" s="482"/>
      <c r="R131" s="140"/>
      <c r="S131" s="140"/>
      <c r="T131" s="134"/>
      <c r="U131" s="140"/>
      <c r="V131" s="140"/>
      <c r="W131" s="140"/>
      <c r="X131" s="140"/>
      <c r="Y131" s="140"/>
      <c r="Z131" s="140"/>
      <c r="AA131" s="140"/>
      <c r="AB131" s="140"/>
      <c r="AC131" s="140"/>
      <c r="AD131" s="134"/>
      <c r="AE131" s="218"/>
      <c r="AF131" s="134"/>
      <c r="AG131" s="134"/>
      <c r="AH131" s="134"/>
      <c r="AI131" s="100"/>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c r="CN131" s="140"/>
      <c r="CO131" s="140"/>
      <c r="CP131" s="140"/>
      <c r="CQ131" s="140"/>
      <c r="CR131" s="140"/>
      <c r="CS131" s="140"/>
      <c r="CT131" s="140"/>
      <c r="CU131" s="140"/>
      <c r="CV131" s="140"/>
      <c r="CW131" s="140"/>
      <c r="CX131" s="140"/>
      <c r="CY131" s="140"/>
      <c r="CZ131" s="140"/>
      <c r="DA131" s="140"/>
      <c r="DB131" s="140"/>
      <c r="DC131" s="140"/>
    </row>
    <row r="132" spans="1:107" s="74" customFormat="1">
      <c r="A132" s="35"/>
      <c r="B132" s="368"/>
      <c r="C132" s="572"/>
      <c r="D132" s="35"/>
      <c r="E132" s="35"/>
      <c r="F132" s="482"/>
      <c r="G132" s="482"/>
      <c r="H132" s="482"/>
      <c r="I132" s="482"/>
      <c r="J132" s="482"/>
      <c r="K132" s="482"/>
      <c r="L132" s="482"/>
      <c r="M132" s="482"/>
      <c r="N132" s="482"/>
      <c r="O132" s="482"/>
      <c r="P132" s="482"/>
      <c r="Q132" s="482"/>
      <c r="R132" s="140"/>
      <c r="S132" s="140"/>
      <c r="T132" s="134"/>
      <c r="U132" s="140"/>
      <c r="V132" s="140"/>
      <c r="W132" s="140"/>
      <c r="X132" s="140"/>
      <c r="Y132" s="140"/>
      <c r="Z132" s="140"/>
      <c r="AA132" s="140"/>
      <c r="AB132" s="140"/>
      <c r="AC132" s="140"/>
      <c r="AD132" s="134"/>
      <c r="AE132" s="218"/>
      <c r="AF132" s="134"/>
      <c r="AG132" s="134"/>
      <c r="AH132" s="134"/>
      <c r="AI132" s="100"/>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c r="CN132" s="140"/>
      <c r="CO132" s="140"/>
      <c r="CP132" s="140"/>
      <c r="CQ132" s="140"/>
      <c r="CR132" s="140"/>
      <c r="CS132" s="140"/>
      <c r="CT132" s="140"/>
      <c r="CU132" s="140"/>
      <c r="CV132" s="140"/>
      <c r="CW132" s="140"/>
      <c r="CX132" s="140"/>
      <c r="CY132" s="140"/>
      <c r="CZ132" s="140"/>
      <c r="DA132" s="140"/>
      <c r="DB132" s="140"/>
      <c r="DC132" s="140"/>
    </row>
    <row r="133" spans="1:107" s="74" customFormat="1">
      <c r="A133" s="35"/>
      <c r="B133" s="368"/>
      <c r="C133" s="572"/>
      <c r="D133" s="35"/>
      <c r="E133" s="35"/>
      <c r="F133" s="482"/>
      <c r="G133" s="482"/>
      <c r="H133" s="482"/>
      <c r="I133" s="482"/>
      <c r="J133" s="482"/>
      <c r="K133" s="482"/>
      <c r="L133" s="482"/>
      <c r="M133" s="482"/>
      <c r="N133" s="482"/>
      <c r="O133" s="482"/>
      <c r="P133" s="482"/>
      <c r="Q133" s="482"/>
      <c r="R133" s="140"/>
      <c r="S133" s="140"/>
      <c r="T133" s="134"/>
      <c r="U133" s="140"/>
      <c r="V133" s="140"/>
      <c r="W133" s="140"/>
      <c r="X133" s="140"/>
      <c r="Y133" s="140"/>
      <c r="Z133" s="140"/>
      <c r="AA133" s="140"/>
      <c r="AB133" s="140"/>
      <c r="AC133" s="140"/>
      <c r="AD133" s="134"/>
      <c r="AE133" s="218"/>
      <c r="AF133" s="134"/>
      <c r="AG133" s="134"/>
      <c r="AH133" s="134"/>
      <c r="AI133" s="100"/>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c r="CN133" s="140"/>
      <c r="CO133" s="140"/>
      <c r="CP133" s="140"/>
      <c r="CQ133" s="140"/>
      <c r="CR133" s="140"/>
      <c r="CS133" s="140"/>
      <c r="CT133" s="140"/>
      <c r="CU133" s="140"/>
      <c r="CV133" s="140"/>
      <c r="CW133" s="140"/>
      <c r="CX133" s="140"/>
      <c r="CY133" s="140"/>
      <c r="CZ133" s="140"/>
      <c r="DA133" s="140"/>
      <c r="DB133" s="140"/>
      <c r="DC133" s="140"/>
    </row>
    <row r="134" spans="1:107" s="74" customFormat="1">
      <c r="A134" s="35"/>
      <c r="B134" s="368"/>
      <c r="C134" s="572"/>
      <c r="D134" s="35"/>
      <c r="E134" s="35"/>
      <c r="F134" s="482"/>
      <c r="G134" s="482"/>
      <c r="H134" s="482"/>
      <c r="I134" s="482"/>
      <c r="J134" s="482"/>
      <c r="K134" s="482"/>
      <c r="L134" s="482"/>
      <c r="M134" s="482"/>
      <c r="N134" s="482"/>
      <c r="O134" s="482"/>
      <c r="P134" s="482"/>
      <c r="Q134" s="482"/>
      <c r="R134" s="140"/>
      <c r="S134" s="140"/>
      <c r="T134" s="134"/>
      <c r="U134" s="140"/>
      <c r="V134" s="140"/>
      <c r="W134" s="140"/>
      <c r="X134" s="140"/>
      <c r="Y134" s="140"/>
      <c r="Z134" s="140"/>
      <c r="AA134" s="140"/>
      <c r="AB134" s="140"/>
      <c r="AC134" s="140"/>
      <c r="AD134" s="134"/>
      <c r="AE134" s="218"/>
      <c r="AF134" s="134"/>
      <c r="AG134" s="134"/>
      <c r="AH134" s="134"/>
      <c r="AI134" s="100"/>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c r="CN134" s="140"/>
      <c r="CO134" s="140"/>
      <c r="CP134" s="140"/>
      <c r="CQ134" s="140"/>
      <c r="CR134" s="140"/>
      <c r="CS134" s="140"/>
      <c r="CT134" s="140"/>
      <c r="CU134" s="140"/>
      <c r="CV134" s="140"/>
      <c r="CW134" s="140"/>
      <c r="CX134" s="140"/>
      <c r="CY134" s="140"/>
      <c r="CZ134" s="140"/>
      <c r="DA134" s="140"/>
      <c r="DB134" s="140"/>
      <c r="DC134" s="140"/>
    </row>
    <row r="135" spans="1:107" s="74" customFormat="1">
      <c r="A135" s="35"/>
      <c r="B135" s="368"/>
      <c r="C135" s="572"/>
      <c r="D135" s="35"/>
      <c r="E135" s="35"/>
      <c r="F135" s="482"/>
      <c r="G135" s="482"/>
      <c r="H135" s="482"/>
      <c r="I135" s="482"/>
      <c r="J135" s="482"/>
      <c r="K135" s="482"/>
      <c r="L135" s="482"/>
      <c r="M135" s="482"/>
      <c r="N135" s="482"/>
      <c r="O135" s="482"/>
      <c r="P135" s="482"/>
      <c r="Q135" s="482"/>
      <c r="R135" s="140"/>
      <c r="S135" s="140"/>
      <c r="T135" s="134"/>
      <c r="U135" s="140"/>
      <c r="V135" s="140"/>
      <c r="W135" s="140"/>
      <c r="X135" s="140"/>
      <c r="Y135" s="140"/>
      <c r="Z135" s="140"/>
      <c r="AA135" s="140"/>
      <c r="AB135" s="140"/>
      <c r="AC135" s="140"/>
      <c r="AD135" s="134"/>
      <c r="AE135" s="218"/>
      <c r="AF135" s="134"/>
      <c r="AG135" s="134"/>
      <c r="AH135" s="134"/>
      <c r="AI135" s="100"/>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c r="CN135" s="140"/>
      <c r="CO135" s="140"/>
      <c r="CP135" s="140"/>
      <c r="CQ135" s="140"/>
      <c r="CR135" s="140"/>
      <c r="CS135" s="140"/>
      <c r="CT135" s="140"/>
      <c r="CU135" s="140"/>
      <c r="CV135" s="140"/>
      <c r="CW135" s="140"/>
      <c r="CX135" s="140"/>
      <c r="CY135" s="140"/>
      <c r="CZ135" s="140"/>
      <c r="DA135" s="140"/>
      <c r="DB135" s="140"/>
      <c r="DC135" s="140"/>
    </row>
    <row r="136" spans="1:107" s="74" customFormat="1">
      <c r="A136" s="35"/>
      <c r="B136" s="368"/>
      <c r="C136" s="572"/>
      <c r="D136" s="35"/>
      <c r="E136" s="35"/>
      <c r="F136" s="482"/>
      <c r="G136" s="482"/>
      <c r="H136" s="482"/>
      <c r="I136" s="482"/>
      <c r="J136" s="482"/>
      <c r="K136" s="482"/>
      <c r="L136" s="482"/>
      <c r="M136" s="482"/>
      <c r="N136" s="482"/>
      <c r="O136" s="482"/>
      <c r="P136" s="482"/>
      <c r="Q136" s="482"/>
      <c r="R136" s="140"/>
      <c r="S136" s="140"/>
      <c r="T136" s="134"/>
      <c r="U136" s="140"/>
      <c r="V136" s="140"/>
      <c r="W136" s="140"/>
      <c r="X136" s="140"/>
      <c r="Y136" s="140"/>
      <c r="Z136" s="140"/>
      <c r="AA136" s="140"/>
      <c r="AB136" s="140"/>
      <c r="AC136" s="140"/>
      <c r="AD136" s="134"/>
      <c r="AE136" s="218"/>
      <c r="AF136" s="134"/>
      <c r="AG136" s="134"/>
      <c r="AH136" s="134"/>
      <c r="AI136" s="100"/>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c r="CN136" s="140"/>
      <c r="CO136" s="140"/>
      <c r="CP136" s="140"/>
      <c r="CQ136" s="140"/>
      <c r="CR136" s="140"/>
      <c r="CS136" s="140"/>
      <c r="CT136" s="140"/>
      <c r="CU136" s="140"/>
      <c r="CV136" s="140"/>
      <c r="CW136" s="140"/>
      <c r="CX136" s="140"/>
      <c r="CY136" s="140"/>
      <c r="CZ136" s="140"/>
      <c r="DA136" s="140"/>
      <c r="DB136" s="140"/>
      <c r="DC136" s="140"/>
    </row>
    <row r="137" spans="1:107" s="74" customFormat="1">
      <c r="A137" s="35"/>
      <c r="B137" s="368"/>
      <c r="C137" s="572"/>
      <c r="D137" s="35"/>
      <c r="E137" s="35"/>
      <c r="F137" s="482"/>
      <c r="G137" s="482"/>
      <c r="H137" s="482"/>
      <c r="I137" s="482"/>
      <c r="J137" s="482"/>
      <c r="K137" s="482"/>
      <c r="L137" s="482"/>
      <c r="M137" s="482"/>
      <c r="N137" s="482"/>
      <c r="O137" s="482"/>
      <c r="P137" s="482"/>
      <c r="Q137" s="482"/>
      <c r="R137" s="140"/>
      <c r="S137" s="140"/>
      <c r="T137" s="134"/>
      <c r="U137" s="140"/>
      <c r="V137" s="140"/>
      <c r="W137" s="140"/>
      <c r="X137" s="140"/>
      <c r="Y137" s="140"/>
      <c r="Z137" s="140"/>
      <c r="AA137" s="140"/>
      <c r="AB137" s="140"/>
      <c r="AC137" s="140"/>
      <c r="AD137" s="134"/>
      <c r="AE137" s="218"/>
      <c r="AF137" s="134"/>
      <c r="AG137" s="134"/>
      <c r="AH137" s="134"/>
      <c r="AI137" s="100"/>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c r="CN137" s="140"/>
      <c r="CO137" s="140"/>
      <c r="CP137" s="140"/>
      <c r="CQ137" s="140"/>
      <c r="CR137" s="140"/>
      <c r="CS137" s="140"/>
      <c r="CT137" s="140"/>
      <c r="CU137" s="140"/>
      <c r="CV137" s="140"/>
      <c r="CW137" s="140"/>
      <c r="CX137" s="140"/>
      <c r="CY137" s="140"/>
      <c r="CZ137" s="140"/>
      <c r="DA137" s="140"/>
      <c r="DB137" s="140"/>
      <c r="DC137" s="140"/>
    </row>
    <row r="138" spans="1:107" s="74" customFormat="1">
      <c r="A138" s="35"/>
      <c r="B138" s="368"/>
      <c r="C138" s="572"/>
      <c r="D138" s="35"/>
      <c r="E138" s="35"/>
      <c r="F138" s="482"/>
      <c r="G138" s="482"/>
      <c r="H138" s="482"/>
      <c r="I138" s="482"/>
      <c r="J138" s="482"/>
      <c r="K138" s="482"/>
      <c r="L138" s="482"/>
      <c r="M138" s="482"/>
      <c r="N138" s="482"/>
      <c r="O138" s="482"/>
      <c r="P138" s="482"/>
      <c r="Q138" s="482"/>
      <c r="R138" s="140"/>
      <c r="S138" s="140"/>
      <c r="T138" s="134"/>
      <c r="U138" s="140"/>
      <c r="V138" s="140"/>
      <c r="W138" s="140"/>
      <c r="X138" s="140"/>
      <c r="Y138" s="140"/>
      <c r="Z138" s="140"/>
      <c r="AA138" s="140"/>
      <c r="AB138" s="140"/>
      <c r="AC138" s="140"/>
      <c r="AD138" s="134"/>
      <c r="AE138" s="218"/>
      <c r="AF138" s="134"/>
      <c r="AG138" s="134"/>
      <c r="AH138" s="134"/>
      <c r="AI138" s="100"/>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c r="CN138" s="140"/>
      <c r="CO138" s="140"/>
      <c r="CP138" s="140"/>
      <c r="CQ138" s="140"/>
      <c r="CR138" s="140"/>
      <c r="CS138" s="140"/>
      <c r="CT138" s="140"/>
      <c r="CU138" s="140"/>
      <c r="CV138" s="140"/>
      <c r="CW138" s="140"/>
      <c r="CX138" s="140"/>
      <c r="CY138" s="140"/>
      <c r="CZ138" s="140"/>
      <c r="DA138" s="140"/>
      <c r="DB138" s="140"/>
      <c r="DC138" s="140"/>
    </row>
    <row r="139" spans="1:107" s="74" customFormat="1">
      <c r="A139" s="35"/>
      <c r="B139" s="368"/>
      <c r="C139" s="572"/>
      <c r="D139" s="35"/>
      <c r="E139" s="35"/>
      <c r="F139" s="482"/>
      <c r="G139" s="482"/>
      <c r="H139" s="482"/>
      <c r="I139" s="482"/>
      <c r="J139" s="482"/>
      <c r="K139" s="482"/>
      <c r="L139" s="482"/>
      <c r="M139" s="482"/>
      <c r="N139" s="482"/>
      <c r="O139" s="482"/>
      <c r="P139" s="482"/>
      <c r="Q139" s="482"/>
      <c r="R139" s="140"/>
      <c r="S139" s="140"/>
      <c r="T139" s="134"/>
      <c r="U139" s="140"/>
      <c r="V139" s="140"/>
      <c r="W139" s="140"/>
      <c r="X139" s="140"/>
      <c r="Y139" s="140"/>
      <c r="Z139" s="140"/>
      <c r="AA139" s="140"/>
      <c r="AB139" s="140"/>
      <c r="AC139" s="140"/>
      <c r="AD139" s="134"/>
      <c r="AE139" s="218"/>
      <c r="AF139" s="134"/>
      <c r="AG139" s="134"/>
      <c r="AH139" s="134"/>
      <c r="AI139" s="100"/>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c r="CN139" s="140"/>
      <c r="CO139" s="140"/>
      <c r="CP139" s="140"/>
      <c r="CQ139" s="140"/>
      <c r="CR139" s="140"/>
      <c r="CS139" s="140"/>
      <c r="CT139" s="140"/>
      <c r="CU139" s="140"/>
      <c r="CV139" s="140"/>
      <c r="CW139" s="140"/>
      <c r="CX139" s="140"/>
      <c r="CY139" s="140"/>
      <c r="CZ139" s="140"/>
      <c r="DA139" s="140"/>
      <c r="DB139" s="140"/>
      <c r="DC139" s="140"/>
    </row>
    <row r="140" spans="1:107" s="74" customFormat="1">
      <c r="A140" s="35"/>
      <c r="B140" s="368"/>
      <c r="C140" s="572"/>
      <c r="D140" s="35"/>
      <c r="E140" s="35"/>
      <c r="F140" s="482"/>
      <c r="G140" s="482"/>
      <c r="H140" s="482"/>
      <c r="I140" s="482"/>
      <c r="J140" s="482"/>
      <c r="K140" s="482"/>
      <c r="L140" s="482"/>
      <c r="M140" s="482"/>
      <c r="N140" s="482"/>
      <c r="O140" s="482"/>
      <c r="P140" s="482"/>
      <c r="Q140" s="482"/>
      <c r="R140" s="140"/>
      <c r="S140" s="140"/>
      <c r="T140" s="134"/>
      <c r="U140" s="140"/>
      <c r="V140" s="140"/>
      <c r="W140" s="140"/>
      <c r="X140" s="140"/>
      <c r="Y140" s="140"/>
      <c r="Z140" s="140"/>
      <c r="AA140" s="140"/>
      <c r="AB140" s="140"/>
      <c r="AC140" s="140"/>
      <c r="AD140" s="134"/>
      <c r="AE140" s="218"/>
      <c r="AF140" s="134"/>
      <c r="AG140" s="134"/>
      <c r="AH140" s="134"/>
      <c r="AI140" s="100"/>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c r="CN140" s="140"/>
      <c r="CO140" s="140"/>
      <c r="CP140" s="140"/>
      <c r="CQ140" s="140"/>
      <c r="CR140" s="140"/>
      <c r="CS140" s="140"/>
      <c r="CT140" s="140"/>
      <c r="CU140" s="140"/>
      <c r="CV140" s="140"/>
      <c r="CW140" s="140"/>
      <c r="CX140" s="140"/>
      <c r="CY140" s="140"/>
      <c r="CZ140" s="140"/>
      <c r="DA140" s="140"/>
      <c r="DB140" s="140"/>
      <c r="DC140" s="140"/>
    </row>
    <row r="141" spans="1:107" s="74" customFormat="1">
      <c r="A141" s="35"/>
      <c r="B141" s="368"/>
      <c r="C141" s="572"/>
      <c r="D141" s="35"/>
      <c r="E141" s="35"/>
      <c r="F141" s="482"/>
      <c r="G141" s="482"/>
      <c r="H141" s="482"/>
      <c r="I141" s="482"/>
      <c r="J141" s="482"/>
      <c r="K141" s="482"/>
      <c r="L141" s="482"/>
      <c r="M141" s="482"/>
      <c r="N141" s="482"/>
      <c r="O141" s="482"/>
      <c r="P141" s="482"/>
      <c r="Q141" s="482"/>
      <c r="R141" s="140"/>
      <c r="S141" s="140"/>
      <c r="T141" s="134"/>
      <c r="U141" s="140"/>
      <c r="V141" s="140"/>
      <c r="W141" s="140"/>
      <c r="X141" s="140"/>
      <c r="Y141" s="140"/>
      <c r="Z141" s="140"/>
      <c r="AA141" s="140"/>
      <c r="AB141" s="140"/>
      <c r="AC141" s="140"/>
      <c r="AD141" s="134"/>
      <c r="AE141" s="218"/>
      <c r="AF141" s="134"/>
      <c r="AG141" s="134"/>
      <c r="AH141" s="134"/>
      <c r="AI141" s="100"/>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c r="CN141" s="140"/>
      <c r="CO141" s="140"/>
      <c r="CP141" s="140"/>
      <c r="CQ141" s="140"/>
      <c r="CR141" s="140"/>
      <c r="CS141" s="140"/>
      <c r="CT141" s="140"/>
      <c r="CU141" s="140"/>
      <c r="CV141" s="140"/>
      <c r="CW141" s="140"/>
      <c r="CX141" s="140"/>
      <c r="CY141" s="140"/>
      <c r="CZ141" s="140"/>
      <c r="DA141" s="140"/>
      <c r="DB141" s="140"/>
      <c r="DC141" s="140"/>
    </row>
    <row r="142" spans="1:107" s="74" customFormat="1">
      <c r="A142" s="35"/>
      <c r="B142" s="368"/>
      <c r="C142" s="572"/>
      <c r="D142" s="35"/>
      <c r="E142" s="35"/>
      <c r="F142" s="482"/>
      <c r="G142" s="482"/>
      <c r="H142" s="482"/>
      <c r="I142" s="482"/>
      <c r="J142" s="482"/>
      <c r="K142" s="482"/>
      <c r="L142" s="482"/>
      <c r="M142" s="482"/>
      <c r="N142" s="482"/>
      <c r="O142" s="482"/>
      <c r="P142" s="482"/>
      <c r="Q142" s="482"/>
      <c r="R142" s="140"/>
      <c r="S142" s="140"/>
      <c r="T142" s="134"/>
      <c r="U142" s="140"/>
      <c r="V142" s="140"/>
      <c r="W142" s="140"/>
      <c r="X142" s="140"/>
      <c r="Y142" s="140"/>
      <c r="Z142" s="140"/>
      <c r="AA142" s="140"/>
      <c r="AB142" s="140"/>
      <c r="AC142" s="140"/>
      <c r="AD142" s="134"/>
      <c r="AE142" s="218"/>
      <c r="AF142" s="134"/>
      <c r="AG142" s="134"/>
      <c r="AH142" s="134"/>
      <c r="AI142" s="100"/>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c r="CN142" s="140"/>
      <c r="CO142" s="140"/>
      <c r="CP142" s="140"/>
      <c r="CQ142" s="140"/>
      <c r="CR142" s="140"/>
      <c r="CS142" s="140"/>
      <c r="CT142" s="140"/>
      <c r="CU142" s="140"/>
      <c r="CV142" s="140"/>
      <c r="CW142" s="140"/>
      <c r="CX142" s="140"/>
      <c r="CY142" s="140"/>
      <c r="CZ142" s="140"/>
      <c r="DA142" s="140"/>
      <c r="DB142" s="140"/>
      <c r="DC142" s="140"/>
    </row>
    <row r="143" spans="1:107" s="74" customFormat="1">
      <c r="A143" s="35"/>
      <c r="B143" s="368"/>
      <c r="C143" s="572"/>
      <c r="D143" s="35"/>
      <c r="E143" s="35"/>
      <c r="F143" s="482"/>
      <c r="G143" s="482"/>
      <c r="H143" s="482"/>
      <c r="I143" s="482"/>
      <c r="J143" s="482"/>
      <c r="K143" s="482"/>
      <c r="L143" s="482"/>
      <c r="M143" s="482"/>
      <c r="N143" s="482"/>
      <c r="O143" s="482"/>
      <c r="P143" s="482"/>
      <c r="Q143" s="482"/>
      <c r="R143" s="140"/>
      <c r="S143" s="140"/>
      <c r="T143" s="134"/>
      <c r="U143" s="140"/>
      <c r="V143" s="140"/>
      <c r="W143" s="140"/>
      <c r="X143" s="140"/>
      <c r="Y143" s="140"/>
      <c r="Z143" s="140"/>
      <c r="AA143" s="140"/>
      <c r="AB143" s="140"/>
      <c r="AC143" s="140"/>
      <c r="AD143" s="134"/>
      <c r="AE143" s="218"/>
      <c r="AF143" s="134"/>
      <c r="AG143" s="134"/>
      <c r="AH143" s="134"/>
      <c r="AI143" s="100"/>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c r="CN143" s="140"/>
      <c r="CO143" s="140"/>
      <c r="CP143" s="140"/>
      <c r="CQ143" s="140"/>
      <c r="CR143" s="140"/>
      <c r="CS143" s="140"/>
      <c r="CT143" s="140"/>
      <c r="CU143" s="140"/>
      <c r="CV143" s="140"/>
      <c r="CW143" s="140"/>
      <c r="CX143" s="140"/>
      <c r="CY143" s="140"/>
      <c r="CZ143" s="140"/>
      <c r="DA143" s="140"/>
      <c r="DB143" s="140"/>
      <c r="DC143" s="140"/>
    </row>
    <row r="144" spans="1:107" s="74" customFormat="1">
      <c r="A144" s="35"/>
      <c r="B144" s="368"/>
      <c r="C144" s="572"/>
      <c r="D144" s="35"/>
      <c r="E144" s="35"/>
      <c r="F144" s="482"/>
      <c r="G144" s="482"/>
      <c r="H144" s="482"/>
      <c r="I144" s="482"/>
      <c r="J144" s="482"/>
      <c r="K144" s="482"/>
      <c r="L144" s="482"/>
      <c r="M144" s="482"/>
      <c r="N144" s="482"/>
      <c r="O144" s="482"/>
      <c r="P144" s="482"/>
      <c r="Q144" s="482"/>
      <c r="R144" s="140"/>
      <c r="S144" s="140"/>
      <c r="T144" s="134"/>
      <c r="U144" s="140"/>
      <c r="V144" s="140"/>
      <c r="W144" s="140"/>
      <c r="X144" s="140"/>
      <c r="Y144" s="140"/>
      <c r="Z144" s="140"/>
      <c r="AA144" s="140"/>
      <c r="AB144" s="140"/>
      <c r="AC144" s="140"/>
      <c r="AD144" s="134"/>
      <c r="AE144" s="218"/>
      <c r="AF144" s="134"/>
      <c r="AG144" s="134"/>
      <c r="AH144" s="134"/>
      <c r="AI144" s="100"/>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c r="CN144" s="140"/>
      <c r="CO144" s="140"/>
      <c r="CP144" s="140"/>
      <c r="CQ144" s="140"/>
      <c r="CR144" s="140"/>
      <c r="CS144" s="140"/>
      <c r="CT144" s="140"/>
      <c r="CU144" s="140"/>
      <c r="CV144" s="140"/>
      <c r="CW144" s="140"/>
      <c r="CX144" s="140"/>
      <c r="CY144" s="140"/>
      <c r="CZ144" s="140"/>
      <c r="DA144" s="140"/>
      <c r="DB144" s="140"/>
      <c r="DC144" s="140"/>
    </row>
    <row r="145" spans="1:107" s="74" customFormat="1">
      <c r="A145" s="35"/>
      <c r="B145" s="368"/>
      <c r="C145" s="572"/>
      <c r="D145" s="35"/>
      <c r="E145" s="35"/>
      <c r="F145" s="482"/>
      <c r="G145" s="482"/>
      <c r="H145" s="482"/>
      <c r="I145" s="482"/>
      <c r="J145" s="482"/>
      <c r="K145" s="482"/>
      <c r="L145" s="482"/>
      <c r="M145" s="482"/>
      <c r="N145" s="482"/>
      <c r="O145" s="482"/>
      <c r="P145" s="482"/>
      <c r="Q145" s="482"/>
      <c r="R145" s="140"/>
      <c r="S145" s="140"/>
      <c r="T145" s="134"/>
      <c r="U145" s="140"/>
      <c r="V145" s="140"/>
      <c r="W145" s="140"/>
      <c r="X145" s="140"/>
      <c r="Y145" s="140"/>
      <c r="Z145" s="140"/>
      <c r="AA145" s="140"/>
      <c r="AB145" s="140"/>
      <c r="AC145" s="140"/>
      <c r="AD145" s="134"/>
      <c r="AE145" s="218"/>
      <c r="AF145" s="134"/>
      <c r="AG145" s="134"/>
      <c r="AH145" s="134"/>
      <c r="AI145" s="100"/>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c r="CN145" s="140"/>
      <c r="CO145" s="140"/>
      <c r="CP145" s="140"/>
      <c r="CQ145" s="140"/>
      <c r="CR145" s="140"/>
      <c r="CS145" s="140"/>
      <c r="CT145" s="140"/>
      <c r="CU145" s="140"/>
      <c r="CV145" s="140"/>
      <c r="CW145" s="140"/>
      <c r="CX145" s="140"/>
      <c r="CY145" s="140"/>
      <c r="CZ145" s="140"/>
      <c r="DA145" s="140"/>
      <c r="DB145" s="140"/>
      <c r="DC145" s="140"/>
    </row>
    <row r="146" spans="1:107" s="74" customFormat="1">
      <c r="A146" s="35"/>
      <c r="B146" s="368"/>
      <c r="C146" s="572"/>
      <c r="D146" s="35"/>
      <c r="E146" s="35"/>
      <c r="F146" s="482"/>
      <c r="G146" s="482"/>
      <c r="H146" s="482"/>
      <c r="I146" s="482"/>
      <c r="J146" s="482"/>
      <c r="K146" s="482"/>
      <c r="L146" s="482"/>
      <c r="M146" s="482"/>
      <c r="N146" s="482"/>
      <c r="O146" s="482"/>
      <c r="P146" s="482"/>
      <c r="Q146" s="482"/>
      <c r="R146" s="140"/>
      <c r="S146" s="140"/>
      <c r="T146" s="134"/>
      <c r="U146" s="140"/>
      <c r="V146" s="140"/>
      <c r="W146" s="140"/>
      <c r="X146" s="140"/>
      <c r="Y146" s="140"/>
      <c r="Z146" s="140"/>
      <c r="AA146" s="140"/>
      <c r="AB146" s="140"/>
      <c r="AC146" s="140"/>
      <c r="AD146" s="134"/>
      <c r="AE146" s="218"/>
      <c r="AF146" s="134"/>
      <c r="AG146" s="134"/>
      <c r="AH146" s="134"/>
      <c r="AI146" s="100"/>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c r="CN146" s="140"/>
      <c r="CO146" s="140"/>
      <c r="CP146" s="140"/>
      <c r="CQ146" s="140"/>
      <c r="CR146" s="140"/>
      <c r="CS146" s="140"/>
      <c r="CT146" s="140"/>
      <c r="CU146" s="140"/>
      <c r="CV146" s="140"/>
      <c r="CW146" s="140"/>
      <c r="CX146" s="140"/>
      <c r="CY146" s="140"/>
      <c r="CZ146" s="140"/>
      <c r="DA146" s="140"/>
      <c r="DB146" s="140"/>
      <c r="DC146" s="140"/>
    </row>
    <row r="147" spans="1:107" s="74" customFormat="1">
      <c r="A147" s="35"/>
      <c r="B147" s="368"/>
      <c r="C147" s="572"/>
      <c r="D147" s="35"/>
      <c r="E147" s="35"/>
      <c r="F147" s="482"/>
      <c r="G147" s="482"/>
      <c r="H147" s="482"/>
      <c r="I147" s="482"/>
      <c r="J147" s="482"/>
      <c r="K147" s="482"/>
      <c r="L147" s="482"/>
      <c r="M147" s="482"/>
      <c r="N147" s="482"/>
      <c r="O147" s="482"/>
      <c r="P147" s="482"/>
      <c r="Q147" s="482"/>
      <c r="R147" s="140"/>
      <c r="S147" s="140"/>
      <c r="T147" s="134"/>
      <c r="U147" s="140"/>
      <c r="V147" s="140"/>
      <c r="W147" s="140"/>
      <c r="X147" s="140"/>
      <c r="Y147" s="140"/>
      <c r="Z147" s="140"/>
      <c r="AA147" s="140"/>
      <c r="AB147" s="140"/>
      <c r="AC147" s="140"/>
      <c r="AD147" s="134"/>
      <c r="AE147" s="218"/>
      <c r="AF147" s="134"/>
      <c r="AG147" s="134"/>
      <c r="AH147" s="134"/>
      <c r="AI147" s="100"/>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c r="CN147" s="140"/>
      <c r="CO147" s="140"/>
      <c r="CP147" s="140"/>
      <c r="CQ147" s="140"/>
      <c r="CR147" s="140"/>
      <c r="CS147" s="140"/>
      <c r="CT147" s="140"/>
      <c r="CU147" s="140"/>
      <c r="CV147" s="140"/>
      <c r="CW147" s="140"/>
      <c r="CX147" s="140"/>
      <c r="CY147" s="140"/>
      <c r="CZ147" s="140"/>
      <c r="DA147" s="140"/>
      <c r="DB147" s="140"/>
      <c r="DC147" s="140"/>
    </row>
    <row r="148" spans="1:107" s="74" customFormat="1">
      <c r="A148" s="35"/>
      <c r="B148" s="368"/>
      <c r="C148" s="572"/>
      <c r="D148" s="35"/>
      <c r="E148" s="35"/>
      <c r="F148" s="482"/>
      <c r="G148" s="482"/>
      <c r="H148" s="482"/>
      <c r="I148" s="482"/>
      <c r="J148" s="482"/>
      <c r="K148" s="482"/>
      <c r="L148" s="482"/>
      <c r="M148" s="482"/>
      <c r="N148" s="482"/>
      <c r="O148" s="482"/>
      <c r="P148" s="482"/>
      <c r="Q148" s="482"/>
      <c r="R148" s="140"/>
      <c r="S148" s="140"/>
      <c r="T148" s="134"/>
      <c r="U148" s="140"/>
      <c r="V148" s="140"/>
      <c r="W148" s="140"/>
      <c r="X148" s="140"/>
      <c r="Y148" s="140"/>
      <c r="Z148" s="140"/>
      <c r="AA148" s="140"/>
      <c r="AB148" s="140"/>
      <c r="AC148" s="140"/>
      <c r="AD148" s="134"/>
      <c r="AE148" s="218"/>
      <c r="AF148" s="134"/>
      <c r="AG148" s="134"/>
      <c r="AH148" s="134"/>
      <c r="AI148" s="100"/>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c r="CN148" s="140"/>
      <c r="CO148" s="140"/>
      <c r="CP148" s="140"/>
      <c r="CQ148" s="140"/>
      <c r="CR148" s="140"/>
      <c r="CS148" s="140"/>
      <c r="CT148" s="140"/>
      <c r="CU148" s="140"/>
      <c r="CV148" s="140"/>
      <c r="CW148" s="140"/>
      <c r="CX148" s="140"/>
      <c r="CY148" s="140"/>
      <c r="CZ148" s="140"/>
      <c r="DA148" s="140"/>
      <c r="DB148" s="140"/>
      <c r="DC148" s="140"/>
    </row>
    <row r="149" spans="1:107" s="74" customFormat="1">
      <c r="A149" s="35"/>
      <c r="B149" s="368"/>
      <c r="C149" s="572"/>
      <c r="D149" s="35"/>
      <c r="E149" s="35"/>
      <c r="F149" s="482"/>
      <c r="G149" s="482"/>
      <c r="H149" s="482"/>
      <c r="I149" s="482"/>
      <c r="J149" s="482"/>
      <c r="K149" s="482"/>
      <c r="L149" s="482"/>
      <c r="M149" s="482"/>
      <c r="N149" s="482"/>
      <c r="O149" s="482"/>
      <c r="P149" s="482"/>
      <c r="Q149" s="482"/>
      <c r="R149" s="140"/>
      <c r="S149" s="140"/>
      <c r="T149" s="134"/>
      <c r="U149" s="140"/>
      <c r="V149" s="140"/>
      <c r="W149" s="140"/>
      <c r="X149" s="140"/>
      <c r="Y149" s="140"/>
      <c r="Z149" s="140"/>
      <c r="AA149" s="140"/>
      <c r="AB149" s="140"/>
      <c r="AC149" s="140"/>
      <c r="AD149" s="134"/>
      <c r="AE149" s="218"/>
      <c r="AF149" s="134"/>
      <c r="AG149" s="134"/>
      <c r="AH149" s="134"/>
      <c r="AI149" s="100"/>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c r="CN149" s="140"/>
      <c r="CO149" s="140"/>
      <c r="CP149" s="140"/>
      <c r="CQ149" s="140"/>
      <c r="CR149" s="140"/>
      <c r="CS149" s="140"/>
      <c r="CT149" s="140"/>
      <c r="CU149" s="140"/>
      <c r="CV149" s="140"/>
      <c r="CW149" s="140"/>
      <c r="CX149" s="140"/>
      <c r="CY149" s="140"/>
      <c r="CZ149" s="140"/>
      <c r="DA149" s="140"/>
      <c r="DB149" s="140"/>
      <c r="DC149" s="140"/>
    </row>
    <row r="150" spans="1:107" s="74" customFormat="1">
      <c r="A150" s="35"/>
      <c r="B150" s="368"/>
      <c r="C150" s="572"/>
      <c r="D150" s="35"/>
      <c r="E150" s="35"/>
      <c r="F150" s="482"/>
      <c r="G150" s="482"/>
      <c r="H150" s="482"/>
      <c r="I150" s="482"/>
      <c r="J150" s="482"/>
      <c r="K150" s="482"/>
      <c r="L150" s="482"/>
      <c r="M150" s="482"/>
      <c r="N150" s="482"/>
      <c r="O150" s="482"/>
      <c r="P150" s="482"/>
      <c r="Q150" s="482"/>
      <c r="R150" s="140"/>
      <c r="S150" s="140"/>
      <c r="T150" s="134"/>
      <c r="U150" s="140"/>
      <c r="V150" s="140"/>
      <c r="W150" s="140"/>
      <c r="X150" s="140"/>
      <c r="Y150" s="140"/>
      <c r="Z150" s="140"/>
      <c r="AA150" s="140"/>
      <c r="AB150" s="140"/>
      <c r="AC150" s="140"/>
      <c r="AD150" s="134"/>
      <c r="AE150" s="218"/>
      <c r="AF150" s="134"/>
      <c r="AG150" s="134"/>
      <c r="AH150" s="134"/>
      <c r="AI150" s="100"/>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140"/>
    </row>
    <row r="151" spans="1:107" s="74" customFormat="1">
      <c r="A151" s="35"/>
      <c r="B151" s="368"/>
      <c r="C151" s="572"/>
      <c r="D151" s="35"/>
      <c r="E151" s="35"/>
      <c r="F151" s="482"/>
      <c r="G151" s="482"/>
      <c r="H151" s="482"/>
      <c r="I151" s="482"/>
      <c r="J151" s="482"/>
      <c r="K151" s="482"/>
      <c r="L151" s="482"/>
      <c r="M151" s="482"/>
      <c r="N151" s="482"/>
      <c r="O151" s="482"/>
      <c r="P151" s="482"/>
      <c r="Q151" s="482"/>
      <c r="R151" s="140"/>
      <c r="S151" s="140"/>
      <c r="T151" s="134"/>
      <c r="U151" s="140"/>
      <c r="V151" s="140"/>
      <c r="W151" s="140"/>
      <c r="X151" s="140"/>
      <c r="Y151" s="140"/>
      <c r="Z151" s="140"/>
      <c r="AA151" s="140"/>
      <c r="AB151" s="140"/>
      <c r="AC151" s="140"/>
      <c r="AD151" s="134"/>
      <c r="AE151" s="218"/>
      <c r="AF151" s="134"/>
      <c r="AG151" s="134"/>
      <c r="AH151" s="134"/>
      <c r="AI151" s="100"/>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c r="CN151" s="140"/>
      <c r="CO151" s="140"/>
      <c r="CP151" s="140"/>
      <c r="CQ151" s="140"/>
      <c r="CR151" s="140"/>
      <c r="CS151" s="140"/>
      <c r="CT151" s="140"/>
      <c r="CU151" s="140"/>
      <c r="CV151" s="140"/>
      <c r="CW151" s="140"/>
      <c r="CX151" s="140"/>
      <c r="CY151" s="140"/>
      <c r="CZ151" s="140"/>
      <c r="DA151" s="140"/>
      <c r="DB151" s="140"/>
      <c r="DC151" s="140"/>
    </row>
    <row r="152" spans="1:107" s="74" customFormat="1">
      <c r="A152" s="35"/>
      <c r="B152" s="368"/>
      <c r="C152" s="572"/>
      <c r="D152" s="35"/>
      <c r="E152" s="35"/>
      <c r="F152" s="482"/>
      <c r="G152" s="482"/>
      <c r="H152" s="482"/>
      <c r="I152" s="482"/>
      <c r="J152" s="482"/>
      <c r="K152" s="482"/>
      <c r="L152" s="482"/>
      <c r="M152" s="482"/>
      <c r="N152" s="482"/>
      <c r="O152" s="482"/>
      <c r="P152" s="482"/>
      <c r="Q152" s="482"/>
      <c r="R152" s="140"/>
      <c r="S152" s="140"/>
      <c r="T152" s="134"/>
      <c r="U152" s="140"/>
      <c r="V152" s="140"/>
      <c r="W152" s="140"/>
      <c r="X152" s="140"/>
      <c r="Y152" s="140"/>
      <c r="Z152" s="140"/>
      <c r="AA152" s="140"/>
      <c r="AB152" s="140"/>
      <c r="AC152" s="140"/>
      <c r="AD152" s="134"/>
      <c r="AE152" s="218"/>
      <c r="AF152" s="134"/>
      <c r="AG152" s="134"/>
      <c r="AH152" s="134"/>
      <c r="AI152" s="100"/>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c r="CN152" s="140"/>
      <c r="CO152" s="140"/>
      <c r="CP152" s="140"/>
      <c r="CQ152" s="140"/>
      <c r="CR152" s="140"/>
      <c r="CS152" s="140"/>
      <c r="CT152" s="140"/>
      <c r="CU152" s="140"/>
      <c r="CV152" s="140"/>
      <c r="CW152" s="140"/>
      <c r="CX152" s="140"/>
      <c r="CY152" s="140"/>
      <c r="CZ152" s="140"/>
      <c r="DA152" s="140"/>
      <c r="DB152" s="140"/>
      <c r="DC152" s="140"/>
    </row>
    <row r="153" spans="1:107" s="74" customFormat="1">
      <c r="A153" s="35"/>
      <c r="B153" s="368"/>
      <c r="C153" s="572"/>
      <c r="D153" s="35"/>
      <c r="E153" s="35"/>
      <c r="F153" s="482"/>
      <c r="G153" s="482"/>
      <c r="H153" s="482"/>
      <c r="I153" s="482"/>
      <c r="J153" s="482"/>
      <c r="K153" s="482"/>
      <c r="L153" s="482"/>
      <c r="M153" s="482"/>
      <c r="N153" s="482"/>
      <c r="O153" s="482"/>
      <c r="P153" s="482"/>
      <c r="Q153" s="482"/>
      <c r="R153" s="140"/>
      <c r="S153" s="140"/>
      <c r="T153" s="134"/>
      <c r="U153" s="140"/>
      <c r="V153" s="140"/>
      <c r="W153" s="140"/>
      <c r="X153" s="140"/>
      <c r="Y153" s="140"/>
      <c r="Z153" s="140"/>
      <c r="AA153" s="140"/>
      <c r="AB153" s="140"/>
      <c r="AC153" s="140"/>
      <c r="AD153" s="134"/>
      <c r="AE153" s="218"/>
      <c r="AF153" s="134"/>
      <c r="AG153" s="134"/>
      <c r="AH153" s="134"/>
      <c r="AI153" s="100"/>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c r="CN153" s="140"/>
      <c r="CO153" s="140"/>
      <c r="CP153" s="140"/>
      <c r="CQ153" s="140"/>
      <c r="CR153" s="140"/>
      <c r="CS153" s="140"/>
      <c r="CT153" s="140"/>
      <c r="CU153" s="140"/>
      <c r="CV153" s="140"/>
      <c r="CW153" s="140"/>
      <c r="CX153" s="140"/>
      <c r="CY153" s="140"/>
      <c r="CZ153" s="140"/>
      <c r="DA153" s="140"/>
      <c r="DB153" s="140"/>
      <c r="DC153" s="140"/>
    </row>
    <row r="154" spans="1:107" s="74" customFormat="1">
      <c r="A154" s="35"/>
      <c r="B154" s="368"/>
      <c r="C154" s="572"/>
      <c r="D154" s="35"/>
      <c r="E154" s="35"/>
      <c r="F154" s="482"/>
      <c r="G154" s="482"/>
      <c r="H154" s="482"/>
      <c r="I154" s="482"/>
      <c r="J154" s="482"/>
      <c r="K154" s="482"/>
      <c r="L154" s="482"/>
      <c r="M154" s="482"/>
      <c r="N154" s="482"/>
      <c r="O154" s="482"/>
      <c r="P154" s="482"/>
      <c r="Q154" s="482"/>
      <c r="R154" s="140"/>
      <c r="S154" s="140"/>
      <c r="T154" s="134"/>
      <c r="U154" s="140"/>
      <c r="V154" s="140"/>
      <c r="W154" s="140"/>
      <c r="X154" s="140"/>
      <c r="Y154" s="140"/>
      <c r="Z154" s="140"/>
      <c r="AA154" s="140"/>
      <c r="AB154" s="140"/>
      <c r="AC154" s="140"/>
      <c r="AD154" s="134"/>
      <c r="AE154" s="218"/>
      <c r="AF154" s="134"/>
      <c r="AG154" s="134"/>
      <c r="AH154" s="134"/>
      <c r="AI154" s="100"/>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c r="CN154" s="140"/>
      <c r="CO154" s="140"/>
      <c r="CP154" s="140"/>
      <c r="CQ154" s="140"/>
      <c r="CR154" s="140"/>
      <c r="CS154" s="140"/>
      <c r="CT154" s="140"/>
      <c r="CU154" s="140"/>
      <c r="CV154" s="140"/>
      <c r="CW154" s="140"/>
      <c r="CX154" s="140"/>
      <c r="CY154" s="140"/>
      <c r="CZ154" s="140"/>
      <c r="DA154" s="140"/>
      <c r="DB154" s="140"/>
      <c r="DC154" s="140"/>
    </row>
    <row r="155" spans="1:107" s="74" customFormat="1">
      <c r="A155" s="35"/>
      <c r="B155" s="368"/>
      <c r="C155" s="572"/>
      <c r="D155" s="35"/>
      <c r="E155" s="35"/>
      <c r="F155" s="482"/>
      <c r="G155" s="482"/>
      <c r="H155" s="482"/>
      <c r="I155" s="482"/>
      <c r="J155" s="482"/>
      <c r="K155" s="482"/>
      <c r="L155" s="482"/>
      <c r="M155" s="482"/>
      <c r="N155" s="482"/>
      <c r="O155" s="482"/>
      <c r="P155" s="482"/>
      <c r="Q155" s="482"/>
      <c r="R155" s="140"/>
      <c r="S155" s="140"/>
      <c r="T155" s="134"/>
      <c r="U155" s="140"/>
      <c r="V155" s="140"/>
      <c r="W155" s="140"/>
      <c r="X155" s="140"/>
      <c r="Y155" s="140"/>
      <c r="Z155" s="140"/>
      <c r="AA155" s="140"/>
      <c r="AB155" s="140"/>
      <c r="AC155" s="140"/>
      <c r="AD155" s="134"/>
      <c r="AE155" s="218"/>
      <c r="AF155" s="134"/>
      <c r="AG155" s="134"/>
      <c r="AH155" s="134"/>
      <c r="AI155" s="100"/>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c r="CN155" s="140"/>
      <c r="CO155" s="140"/>
      <c r="CP155" s="140"/>
      <c r="CQ155" s="140"/>
      <c r="CR155" s="140"/>
      <c r="CS155" s="140"/>
      <c r="CT155" s="140"/>
      <c r="CU155" s="140"/>
      <c r="CV155" s="140"/>
      <c r="CW155" s="140"/>
      <c r="CX155" s="140"/>
      <c r="CY155" s="140"/>
      <c r="CZ155" s="140"/>
      <c r="DA155" s="140"/>
      <c r="DB155" s="140"/>
      <c r="DC155" s="140"/>
    </row>
    <row r="156" spans="1:107" s="74" customFormat="1">
      <c r="A156" s="35"/>
      <c r="B156" s="368"/>
      <c r="C156" s="572"/>
      <c r="D156" s="35"/>
      <c r="E156" s="35"/>
      <c r="F156" s="482"/>
      <c r="G156" s="482"/>
      <c r="H156" s="482"/>
      <c r="I156" s="482"/>
      <c r="J156" s="482"/>
      <c r="K156" s="482"/>
      <c r="L156" s="482"/>
      <c r="M156" s="482"/>
      <c r="N156" s="482"/>
      <c r="O156" s="482"/>
      <c r="P156" s="482"/>
      <c r="Q156" s="482"/>
      <c r="R156" s="140"/>
      <c r="S156" s="140"/>
      <c r="T156" s="134"/>
      <c r="U156" s="140"/>
      <c r="V156" s="140"/>
      <c r="W156" s="140"/>
      <c r="X156" s="140"/>
      <c r="Y156" s="140"/>
      <c r="Z156" s="140"/>
      <c r="AA156" s="140"/>
      <c r="AB156" s="140"/>
      <c r="AC156" s="140"/>
      <c r="AD156" s="134"/>
      <c r="AE156" s="218"/>
      <c r="AF156" s="134"/>
      <c r="AG156" s="134"/>
      <c r="AH156" s="134"/>
      <c r="AI156" s="100"/>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c r="CN156" s="140"/>
      <c r="CO156" s="140"/>
      <c r="CP156" s="140"/>
      <c r="CQ156" s="140"/>
      <c r="CR156" s="140"/>
      <c r="CS156" s="140"/>
      <c r="CT156" s="140"/>
      <c r="CU156" s="140"/>
      <c r="CV156" s="140"/>
      <c r="CW156" s="140"/>
      <c r="CX156" s="140"/>
      <c r="CY156" s="140"/>
      <c r="CZ156" s="140"/>
      <c r="DA156" s="140"/>
      <c r="DB156" s="140"/>
      <c r="DC156" s="140"/>
    </row>
    <row r="157" spans="1:107" s="74" customFormat="1">
      <c r="A157" s="35"/>
      <c r="B157" s="368"/>
      <c r="C157" s="572"/>
      <c r="D157" s="35"/>
      <c r="E157" s="35"/>
      <c r="F157" s="482"/>
      <c r="G157" s="482"/>
      <c r="H157" s="482"/>
      <c r="I157" s="482"/>
      <c r="J157" s="482"/>
      <c r="K157" s="482"/>
      <c r="L157" s="482"/>
      <c r="M157" s="482"/>
      <c r="N157" s="482"/>
      <c r="O157" s="482"/>
      <c r="P157" s="482"/>
      <c r="Q157" s="482"/>
      <c r="R157" s="140"/>
      <c r="S157" s="140"/>
      <c r="T157" s="134"/>
      <c r="U157" s="140"/>
      <c r="V157" s="140"/>
      <c r="W157" s="140"/>
      <c r="X157" s="140"/>
      <c r="Y157" s="140"/>
      <c r="Z157" s="140"/>
      <c r="AA157" s="140"/>
      <c r="AB157" s="140"/>
      <c r="AC157" s="140"/>
      <c r="AD157" s="134"/>
      <c r="AE157" s="218"/>
      <c r="AF157" s="134"/>
      <c r="AG157" s="134"/>
      <c r="AH157" s="134"/>
      <c r="AI157" s="100"/>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c r="CN157" s="140"/>
      <c r="CO157" s="140"/>
      <c r="CP157" s="140"/>
      <c r="CQ157" s="140"/>
      <c r="CR157" s="140"/>
      <c r="CS157" s="140"/>
      <c r="CT157" s="140"/>
      <c r="CU157" s="140"/>
      <c r="CV157" s="140"/>
      <c r="CW157" s="140"/>
      <c r="CX157" s="140"/>
      <c r="CY157" s="140"/>
      <c r="CZ157" s="140"/>
      <c r="DA157" s="140"/>
      <c r="DB157" s="140"/>
      <c r="DC157" s="140"/>
    </row>
    <row r="158" spans="1:107" s="74" customFormat="1">
      <c r="A158" s="35"/>
      <c r="B158" s="368"/>
      <c r="C158" s="572"/>
      <c r="D158" s="35"/>
      <c r="E158" s="35"/>
      <c r="F158" s="482"/>
      <c r="G158" s="482"/>
      <c r="H158" s="482"/>
      <c r="I158" s="482"/>
      <c r="J158" s="482"/>
      <c r="K158" s="482"/>
      <c r="L158" s="482"/>
      <c r="M158" s="482"/>
      <c r="N158" s="482"/>
      <c r="O158" s="482"/>
      <c r="P158" s="482"/>
      <c r="Q158" s="482"/>
      <c r="R158" s="140"/>
      <c r="S158" s="140"/>
      <c r="T158" s="134"/>
      <c r="U158" s="140"/>
      <c r="V158" s="140"/>
      <c r="W158" s="140"/>
      <c r="X158" s="140"/>
      <c r="Y158" s="140"/>
      <c r="Z158" s="140"/>
      <c r="AA158" s="140"/>
      <c r="AB158" s="140"/>
      <c r="AC158" s="140"/>
      <c r="AD158" s="134"/>
      <c r="AE158" s="218"/>
      <c r="AF158" s="134"/>
      <c r="AG158" s="134"/>
      <c r="AH158" s="134"/>
      <c r="AI158" s="100"/>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c r="CN158" s="140"/>
      <c r="CO158" s="140"/>
      <c r="CP158" s="140"/>
      <c r="CQ158" s="140"/>
      <c r="CR158" s="140"/>
      <c r="CS158" s="140"/>
      <c r="CT158" s="140"/>
      <c r="CU158" s="140"/>
      <c r="CV158" s="140"/>
      <c r="CW158" s="140"/>
      <c r="CX158" s="140"/>
      <c r="CY158" s="140"/>
      <c r="CZ158" s="140"/>
      <c r="DA158" s="140"/>
      <c r="DB158" s="140"/>
      <c r="DC158" s="140"/>
    </row>
    <row r="159" spans="1:107" s="74" customFormat="1">
      <c r="A159" s="35"/>
      <c r="B159" s="368"/>
      <c r="C159" s="572"/>
      <c r="D159" s="35"/>
      <c r="E159" s="35"/>
      <c r="F159" s="482"/>
      <c r="G159" s="482"/>
      <c r="H159" s="482"/>
      <c r="I159" s="482"/>
      <c r="J159" s="482"/>
      <c r="K159" s="482"/>
      <c r="L159" s="482"/>
      <c r="M159" s="482"/>
      <c r="N159" s="482"/>
      <c r="O159" s="482"/>
      <c r="P159" s="482"/>
      <c r="Q159" s="482"/>
      <c r="R159" s="140"/>
      <c r="S159" s="140"/>
      <c r="T159" s="134"/>
      <c r="U159" s="140"/>
      <c r="V159" s="140"/>
      <c r="W159" s="140"/>
      <c r="X159" s="140"/>
      <c r="Y159" s="140"/>
      <c r="Z159" s="140"/>
      <c r="AA159" s="140"/>
      <c r="AB159" s="140"/>
      <c r="AC159" s="140"/>
      <c r="AD159" s="134"/>
      <c r="AE159" s="218"/>
      <c r="AF159" s="134"/>
      <c r="AG159" s="134"/>
      <c r="AH159" s="134"/>
      <c r="AI159" s="100"/>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c r="CN159" s="140"/>
      <c r="CO159" s="140"/>
      <c r="CP159" s="140"/>
      <c r="CQ159" s="140"/>
      <c r="CR159" s="140"/>
      <c r="CS159" s="140"/>
      <c r="CT159" s="140"/>
      <c r="CU159" s="140"/>
      <c r="CV159" s="140"/>
      <c r="CW159" s="140"/>
      <c r="CX159" s="140"/>
      <c r="CY159" s="140"/>
      <c r="CZ159" s="140"/>
      <c r="DA159" s="140"/>
      <c r="DB159" s="140"/>
      <c r="DC159" s="140"/>
    </row>
    <row r="160" spans="1:107" s="74" customFormat="1">
      <c r="A160" s="35"/>
      <c r="B160" s="368"/>
      <c r="C160" s="572"/>
      <c r="D160" s="35"/>
      <c r="E160" s="35"/>
      <c r="F160" s="482"/>
      <c r="G160" s="482"/>
      <c r="H160" s="482"/>
      <c r="I160" s="482"/>
      <c r="J160" s="482"/>
      <c r="K160" s="482"/>
      <c r="L160" s="482"/>
      <c r="M160" s="482"/>
      <c r="N160" s="482"/>
      <c r="O160" s="482"/>
      <c r="P160" s="482"/>
      <c r="Q160" s="482"/>
      <c r="R160" s="140"/>
      <c r="S160" s="140"/>
      <c r="T160" s="134"/>
      <c r="U160" s="140"/>
      <c r="V160" s="140"/>
      <c r="W160" s="140"/>
      <c r="X160" s="140"/>
      <c r="Y160" s="140"/>
      <c r="Z160" s="140"/>
      <c r="AA160" s="140"/>
      <c r="AB160" s="140"/>
      <c r="AC160" s="140"/>
      <c r="AD160" s="134"/>
      <c r="AE160" s="218"/>
      <c r="AF160" s="134"/>
      <c r="AG160" s="134"/>
      <c r="AH160" s="134"/>
      <c r="AI160" s="100"/>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c r="CN160" s="140"/>
      <c r="CO160" s="140"/>
      <c r="CP160" s="140"/>
      <c r="CQ160" s="140"/>
      <c r="CR160" s="140"/>
      <c r="CS160" s="140"/>
      <c r="CT160" s="140"/>
      <c r="CU160" s="140"/>
      <c r="CV160" s="140"/>
      <c r="CW160" s="140"/>
      <c r="CX160" s="140"/>
      <c r="CY160" s="140"/>
      <c r="CZ160" s="140"/>
      <c r="DA160" s="140"/>
      <c r="DB160" s="140"/>
      <c r="DC160" s="140"/>
    </row>
    <row r="161" spans="1:107" s="74" customFormat="1">
      <c r="A161" s="35"/>
      <c r="B161" s="368"/>
      <c r="C161" s="572"/>
      <c r="D161" s="35"/>
      <c r="E161" s="35"/>
      <c r="F161" s="482"/>
      <c r="G161" s="482"/>
      <c r="H161" s="482"/>
      <c r="I161" s="482"/>
      <c r="J161" s="482"/>
      <c r="K161" s="482"/>
      <c r="L161" s="482"/>
      <c r="M161" s="482"/>
      <c r="N161" s="482"/>
      <c r="O161" s="482"/>
      <c r="P161" s="482"/>
      <c r="Q161" s="482"/>
      <c r="R161" s="140"/>
      <c r="S161" s="140"/>
      <c r="T161" s="134"/>
      <c r="U161" s="140"/>
      <c r="V161" s="140"/>
      <c r="W161" s="140"/>
      <c r="X161" s="140"/>
      <c r="Y161" s="140"/>
      <c r="Z161" s="140"/>
      <c r="AA161" s="140"/>
      <c r="AB161" s="140"/>
      <c r="AC161" s="140"/>
      <c r="AD161" s="134"/>
      <c r="AE161" s="218"/>
      <c r="AF161" s="134"/>
      <c r="AG161" s="134"/>
      <c r="AH161" s="134"/>
      <c r="AI161" s="100"/>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c r="CN161" s="140"/>
      <c r="CO161" s="140"/>
      <c r="CP161" s="140"/>
      <c r="CQ161" s="140"/>
      <c r="CR161" s="140"/>
      <c r="CS161" s="140"/>
      <c r="CT161" s="140"/>
      <c r="CU161" s="140"/>
      <c r="CV161" s="140"/>
      <c r="CW161" s="140"/>
      <c r="CX161" s="140"/>
      <c r="CY161" s="140"/>
      <c r="CZ161" s="140"/>
      <c r="DA161" s="140"/>
      <c r="DB161" s="140"/>
      <c r="DC161" s="140"/>
    </row>
    <row r="162" spans="1:107" s="74" customFormat="1">
      <c r="A162" s="35"/>
      <c r="B162" s="368"/>
      <c r="C162" s="572"/>
      <c r="D162" s="35"/>
      <c r="E162" s="35"/>
      <c r="F162" s="482"/>
      <c r="G162" s="482"/>
      <c r="H162" s="482"/>
      <c r="I162" s="482"/>
      <c r="J162" s="482"/>
      <c r="K162" s="482"/>
      <c r="L162" s="482"/>
      <c r="M162" s="482"/>
      <c r="N162" s="482"/>
      <c r="O162" s="482"/>
      <c r="P162" s="482"/>
      <c r="Q162" s="482"/>
      <c r="R162" s="140"/>
      <c r="S162" s="140"/>
      <c r="T162" s="134"/>
      <c r="U162" s="140"/>
      <c r="V162" s="140"/>
      <c r="W162" s="140"/>
      <c r="X162" s="140"/>
      <c r="Y162" s="140"/>
      <c r="Z162" s="140"/>
      <c r="AA162" s="140"/>
      <c r="AB162" s="140"/>
      <c r="AC162" s="140"/>
      <c r="AD162" s="134"/>
      <c r="AE162" s="218"/>
      <c r="AF162" s="134"/>
      <c r="AG162" s="134"/>
      <c r="AH162" s="134"/>
      <c r="AI162" s="100"/>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c r="CN162" s="140"/>
      <c r="CO162" s="140"/>
      <c r="CP162" s="140"/>
      <c r="CQ162" s="140"/>
      <c r="CR162" s="140"/>
      <c r="CS162" s="140"/>
      <c r="CT162" s="140"/>
      <c r="CU162" s="140"/>
      <c r="CV162" s="140"/>
      <c r="CW162" s="140"/>
      <c r="CX162" s="140"/>
      <c r="CY162" s="140"/>
      <c r="CZ162" s="140"/>
      <c r="DA162" s="140"/>
      <c r="DB162" s="140"/>
      <c r="DC162" s="140"/>
    </row>
    <row r="163" spans="1:107" s="74" customFormat="1">
      <c r="A163" s="35"/>
      <c r="B163" s="368"/>
      <c r="C163" s="572"/>
      <c r="D163" s="35"/>
      <c r="E163" s="35"/>
      <c r="F163" s="482"/>
      <c r="G163" s="482"/>
      <c r="H163" s="482"/>
      <c r="I163" s="482"/>
      <c r="J163" s="482"/>
      <c r="K163" s="482"/>
      <c r="L163" s="482"/>
      <c r="M163" s="482"/>
      <c r="N163" s="482"/>
      <c r="O163" s="482"/>
      <c r="P163" s="482"/>
      <c r="Q163" s="482"/>
      <c r="R163" s="140"/>
      <c r="S163" s="140"/>
      <c r="T163" s="134"/>
      <c r="U163" s="140"/>
      <c r="V163" s="140"/>
      <c r="W163" s="140"/>
      <c r="X163" s="140"/>
      <c r="Y163" s="140"/>
      <c r="Z163" s="140"/>
      <c r="AA163" s="140"/>
      <c r="AB163" s="140"/>
      <c r="AC163" s="140"/>
      <c r="AD163" s="134"/>
      <c r="AE163" s="218"/>
      <c r="AF163" s="134"/>
      <c r="AG163" s="134"/>
      <c r="AH163" s="134"/>
      <c r="AI163" s="100"/>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c r="CN163" s="140"/>
      <c r="CO163" s="140"/>
      <c r="CP163" s="140"/>
      <c r="CQ163" s="140"/>
      <c r="CR163" s="140"/>
      <c r="CS163" s="140"/>
      <c r="CT163" s="140"/>
      <c r="CU163" s="140"/>
      <c r="CV163" s="140"/>
      <c r="CW163" s="140"/>
      <c r="CX163" s="140"/>
      <c r="CY163" s="140"/>
      <c r="CZ163" s="140"/>
      <c r="DA163" s="140"/>
      <c r="DB163" s="140"/>
      <c r="DC163" s="140"/>
    </row>
    <row r="164" spans="1:107" s="74" customFormat="1">
      <c r="A164" s="35"/>
      <c r="B164" s="368"/>
      <c r="C164" s="572"/>
      <c r="D164" s="35"/>
      <c r="E164" s="35"/>
      <c r="F164" s="482"/>
      <c r="G164" s="482"/>
      <c r="H164" s="482"/>
      <c r="I164" s="482"/>
      <c r="J164" s="482"/>
      <c r="K164" s="482"/>
      <c r="L164" s="482"/>
      <c r="M164" s="482"/>
      <c r="N164" s="482"/>
      <c r="O164" s="482"/>
      <c r="P164" s="482"/>
      <c r="Q164" s="482"/>
      <c r="R164" s="140"/>
      <c r="S164" s="140"/>
      <c r="T164" s="134"/>
      <c r="U164" s="140"/>
      <c r="V164" s="140"/>
      <c r="W164" s="140"/>
      <c r="X164" s="140"/>
      <c r="Y164" s="140"/>
      <c r="Z164" s="140"/>
      <c r="AA164" s="140"/>
      <c r="AB164" s="140"/>
      <c r="AC164" s="140"/>
      <c r="AD164" s="134"/>
      <c r="AE164" s="218"/>
      <c r="AF164" s="134"/>
      <c r="AG164" s="134"/>
      <c r="AH164" s="134"/>
      <c r="AI164" s="100"/>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c r="CN164" s="140"/>
      <c r="CO164" s="140"/>
      <c r="CP164" s="140"/>
      <c r="CQ164" s="140"/>
      <c r="CR164" s="140"/>
      <c r="CS164" s="140"/>
      <c r="CT164" s="140"/>
      <c r="CU164" s="140"/>
      <c r="CV164" s="140"/>
      <c r="CW164" s="140"/>
      <c r="CX164" s="140"/>
      <c r="CY164" s="140"/>
      <c r="CZ164" s="140"/>
      <c r="DA164" s="140"/>
      <c r="DB164" s="140"/>
      <c r="DC164" s="140"/>
    </row>
    <row r="165" spans="1:107" s="74" customFormat="1">
      <c r="A165" s="35"/>
      <c r="B165" s="368"/>
      <c r="C165" s="572"/>
      <c r="D165" s="35"/>
      <c r="E165" s="35"/>
      <c r="F165" s="482"/>
      <c r="G165" s="482"/>
      <c r="H165" s="482"/>
      <c r="I165" s="482"/>
      <c r="J165" s="482"/>
      <c r="K165" s="482"/>
      <c r="L165" s="482"/>
      <c r="M165" s="482"/>
      <c r="N165" s="482"/>
      <c r="O165" s="482"/>
      <c r="P165" s="482"/>
      <c r="Q165" s="482"/>
      <c r="R165" s="140"/>
      <c r="S165" s="140"/>
      <c r="T165" s="134"/>
      <c r="U165" s="140"/>
      <c r="V165" s="140"/>
      <c r="W165" s="140"/>
      <c r="X165" s="140"/>
      <c r="Y165" s="140"/>
      <c r="Z165" s="140"/>
      <c r="AA165" s="140"/>
      <c r="AB165" s="140"/>
      <c r="AC165" s="140"/>
      <c r="AD165" s="134"/>
      <c r="AE165" s="218"/>
      <c r="AF165" s="134"/>
      <c r="AG165" s="134"/>
      <c r="AH165" s="134"/>
      <c r="AI165" s="100"/>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c r="CN165" s="140"/>
      <c r="CO165" s="140"/>
      <c r="CP165" s="140"/>
      <c r="CQ165" s="140"/>
      <c r="CR165" s="140"/>
      <c r="CS165" s="140"/>
      <c r="CT165" s="140"/>
      <c r="CU165" s="140"/>
      <c r="CV165" s="140"/>
      <c r="CW165" s="140"/>
      <c r="CX165" s="140"/>
      <c r="CY165" s="140"/>
      <c r="CZ165" s="140"/>
      <c r="DA165" s="140"/>
      <c r="DB165" s="140"/>
      <c r="DC165" s="140"/>
    </row>
    <row r="166" spans="1:107" s="74" customFormat="1">
      <c r="A166" s="35"/>
      <c r="B166" s="368"/>
      <c r="C166" s="572"/>
      <c r="D166" s="35"/>
      <c r="E166" s="35"/>
      <c r="F166" s="482"/>
      <c r="G166" s="482"/>
      <c r="H166" s="482"/>
      <c r="I166" s="482"/>
      <c r="J166" s="482"/>
      <c r="K166" s="482"/>
      <c r="L166" s="482"/>
      <c r="M166" s="482"/>
      <c r="N166" s="482"/>
      <c r="O166" s="482"/>
      <c r="P166" s="482"/>
      <c r="Q166" s="482"/>
      <c r="R166" s="140"/>
      <c r="S166" s="140"/>
      <c r="T166" s="134"/>
      <c r="U166" s="140"/>
      <c r="V166" s="140"/>
      <c r="W166" s="140"/>
      <c r="X166" s="140"/>
      <c r="Y166" s="140"/>
      <c r="Z166" s="140"/>
      <c r="AA166" s="140"/>
      <c r="AB166" s="140"/>
      <c r="AC166" s="140"/>
      <c r="AD166" s="134"/>
      <c r="AE166" s="218"/>
      <c r="AF166" s="134"/>
      <c r="AG166" s="134"/>
      <c r="AH166" s="134"/>
      <c r="AI166" s="100"/>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c r="DA166" s="140"/>
      <c r="DB166" s="140"/>
      <c r="DC166" s="140"/>
    </row>
    <row r="167" spans="1:107" s="74" customFormat="1">
      <c r="A167" s="35"/>
      <c r="B167" s="368"/>
      <c r="C167" s="572"/>
      <c r="D167" s="35"/>
      <c r="E167" s="35"/>
      <c r="F167" s="482"/>
      <c r="G167" s="482"/>
      <c r="H167" s="482"/>
      <c r="I167" s="482"/>
      <c r="J167" s="482"/>
      <c r="K167" s="482"/>
      <c r="L167" s="482"/>
      <c r="M167" s="482"/>
      <c r="N167" s="482"/>
      <c r="O167" s="482"/>
      <c r="P167" s="482"/>
      <c r="Q167" s="482"/>
      <c r="R167" s="140"/>
      <c r="S167" s="140"/>
      <c r="T167" s="134"/>
      <c r="U167" s="140"/>
      <c r="V167" s="140"/>
      <c r="W167" s="140"/>
      <c r="X167" s="140"/>
      <c r="Y167" s="140"/>
      <c r="Z167" s="140"/>
      <c r="AA167" s="140"/>
      <c r="AB167" s="140"/>
      <c r="AC167" s="140"/>
      <c r="AD167" s="134"/>
      <c r="AE167" s="218"/>
      <c r="AF167" s="134"/>
      <c r="AG167" s="134"/>
      <c r="AH167" s="134"/>
      <c r="AI167" s="100"/>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row>
    <row r="168" spans="1:107" s="74" customFormat="1">
      <c r="A168" s="35"/>
      <c r="B168" s="368"/>
      <c r="C168" s="572"/>
      <c r="D168" s="35"/>
      <c r="E168" s="35"/>
      <c r="F168" s="482"/>
      <c r="G168" s="482"/>
      <c r="H168" s="482"/>
      <c r="I168" s="482"/>
      <c r="J168" s="482"/>
      <c r="K168" s="482"/>
      <c r="L168" s="482"/>
      <c r="M168" s="482"/>
      <c r="N168" s="482"/>
      <c r="O168" s="482"/>
      <c r="P168" s="482"/>
      <c r="Q168" s="482"/>
      <c r="R168" s="140"/>
      <c r="S168" s="140"/>
      <c r="T168" s="134"/>
      <c r="U168" s="140"/>
      <c r="V168" s="140"/>
      <c r="W168" s="140"/>
      <c r="X168" s="140"/>
      <c r="Y168" s="140"/>
      <c r="Z168" s="140"/>
      <c r="AA168" s="140"/>
      <c r="AB168" s="140"/>
      <c r="AC168" s="140"/>
      <c r="AD168" s="134"/>
      <c r="AE168" s="218"/>
      <c r="AF168" s="134"/>
      <c r="AG168" s="134"/>
      <c r="AH168" s="134"/>
      <c r="AI168" s="100"/>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c r="DA168" s="140"/>
      <c r="DB168" s="140"/>
      <c r="DC168" s="140"/>
    </row>
    <row r="169" spans="1:107" s="74" customFormat="1">
      <c r="A169" s="35"/>
      <c r="B169" s="368"/>
      <c r="C169" s="572"/>
      <c r="D169" s="35"/>
      <c r="E169" s="35"/>
      <c r="F169" s="482"/>
      <c r="G169" s="482"/>
      <c r="H169" s="482"/>
      <c r="I169" s="482"/>
      <c r="J169" s="482"/>
      <c r="K169" s="482"/>
      <c r="L169" s="482"/>
      <c r="M169" s="482"/>
      <c r="N169" s="482"/>
      <c r="O169" s="482"/>
      <c r="P169" s="482"/>
      <c r="Q169" s="482"/>
      <c r="R169" s="140"/>
      <c r="S169" s="140"/>
      <c r="T169" s="134"/>
      <c r="U169" s="140"/>
      <c r="V169" s="140"/>
      <c r="W169" s="140"/>
      <c r="X169" s="140"/>
      <c r="Y169" s="140"/>
      <c r="Z169" s="140"/>
      <c r="AA169" s="140"/>
      <c r="AB169" s="140"/>
      <c r="AC169" s="140"/>
      <c r="AD169" s="134"/>
      <c r="AE169" s="218"/>
      <c r="AF169" s="134"/>
      <c r="AG169" s="134"/>
      <c r="AH169" s="134"/>
      <c r="AI169" s="100"/>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c r="DA169" s="140"/>
      <c r="DB169" s="140"/>
      <c r="DC169" s="140"/>
    </row>
    <row r="170" spans="1:107" s="74" customFormat="1">
      <c r="A170" s="35"/>
      <c r="B170" s="368"/>
      <c r="C170" s="572"/>
      <c r="D170" s="35"/>
      <c r="E170" s="35"/>
      <c r="F170" s="482"/>
      <c r="G170" s="482"/>
      <c r="H170" s="482"/>
      <c r="I170" s="482"/>
      <c r="J170" s="482"/>
      <c r="K170" s="482"/>
      <c r="L170" s="482"/>
      <c r="M170" s="482"/>
      <c r="N170" s="482"/>
      <c r="O170" s="482"/>
      <c r="P170" s="482"/>
      <c r="Q170" s="482"/>
      <c r="R170" s="140"/>
      <c r="S170" s="140"/>
      <c r="T170" s="134"/>
      <c r="U170" s="140"/>
      <c r="V170" s="140"/>
      <c r="W170" s="140"/>
      <c r="X170" s="140"/>
      <c r="Y170" s="140"/>
      <c r="Z170" s="140"/>
      <c r="AA170" s="140"/>
      <c r="AB170" s="140"/>
      <c r="AC170" s="140"/>
      <c r="AD170" s="134"/>
      <c r="AE170" s="218"/>
      <c r="AF170" s="134"/>
      <c r="AG170" s="134"/>
      <c r="AH170" s="134"/>
      <c r="AI170" s="100"/>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c r="DA170" s="140"/>
      <c r="DB170" s="140"/>
      <c r="DC170" s="140"/>
    </row>
    <row r="171" spans="1:107" s="74" customFormat="1">
      <c r="A171" s="35"/>
      <c r="B171" s="368"/>
      <c r="C171" s="572"/>
      <c r="D171" s="35"/>
      <c r="E171" s="35"/>
      <c r="F171" s="482"/>
      <c r="G171" s="482"/>
      <c r="H171" s="482"/>
      <c r="I171" s="482"/>
      <c r="J171" s="482"/>
      <c r="K171" s="482"/>
      <c r="L171" s="482"/>
      <c r="M171" s="482"/>
      <c r="N171" s="482"/>
      <c r="O171" s="482"/>
      <c r="P171" s="482"/>
      <c r="Q171" s="482"/>
      <c r="R171" s="140"/>
      <c r="S171" s="140"/>
      <c r="T171" s="134"/>
      <c r="U171" s="140"/>
      <c r="V171" s="140"/>
      <c r="W171" s="140"/>
      <c r="X171" s="140"/>
      <c r="Y171" s="140"/>
      <c r="Z171" s="140"/>
      <c r="AA171" s="140"/>
      <c r="AB171" s="140"/>
      <c r="AC171" s="140"/>
      <c r="AD171" s="134"/>
      <c r="AE171" s="218"/>
      <c r="AF171" s="134"/>
      <c r="AG171" s="134"/>
      <c r="AH171" s="134"/>
      <c r="AI171" s="100"/>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c r="DA171" s="140"/>
      <c r="DB171" s="140"/>
      <c r="DC171" s="140"/>
    </row>
    <row r="172" spans="1:107" s="74" customFormat="1">
      <c r="A172" s="35"/>
      <c r="B172" s="368"/>
      <c r="C172" s="129"/>
      <c r="D172" s="35"/>
      <c r="E172" s="35"/>
      <c r="F172" s="482"/>
      <c r="G172" s="482"/>
      <c r="H172" s="482"/>
      <c r="I172" s="482"/>
      <c r="J172" s="482"/>
      <c r="K172" s="482"/>
      <c r="L172" s="482"/>
      <c r="M172" s="482"/>
      <c r="N172" s="482"/>
      <c r="O172" s="482"/>
      <c r="P172" s="482"/>
      <c r="Q172" s="482"/>
      <c r="R172" s="140"/>
      <c r="S172" s="140"/>
      <c r="T172" s="134"/>
      <c r="U172" s="140"/>
      <c r="V172" s="140"/>
      <c r="W172" s="140"/>
      <c r="X172" s="140"/>
      <c r="Y172" s="140"/>
      <c r="Z172" s="140"/>
      <c r="AA172" s="140"/>
      <c r="AB172" s="140"/>
      <c r="AC172" s="140"/>
      <c r="AD172" s="134"/>
      <c r="AE172" s="218"/>
      <c r="AF172" s="134"/>
      <c r="AG172" s="134"/>
      <c r="AH172" s="134"/>
      <c r="AI172" s="100"/>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c r="DA172" s="140"/>
      <c r="DB172" s="140"/>
      <c r="DC172" s="140"/>
    </row>
    <row r="173" spans="1:107" s="74" customFormat="1">
      <c r="A173" s="35"/>
      <c r="B173" s="368"/>
      <c r="C173" s="129"/>
      <c r="D173" s="35"/>
      <c r="E173" s="35"/>
      <c r="F173" s="482"/>
      <c r="G173" s="482"/>
      <c r="H173" s="482"/>
      <c r="I173" s="482"/>
      <c r="J173" s="482"/>
      <c r="K173" s="482"/>
      <c r="L173" s="482"/>
      <c r="M173" s="482"/>
      <c r="N173" s="482"/>
      <c r="O173" s="482"/>
      <c r="P173" s="482"/>
      <c r="Q173" s="482"/>
      <c r="R173" s="140"/>
      <c r="S173" s="140"/>
      <c r="T173" s="134"/>
      <c r="U173" s="140"/>
      <c r="V173" s="140"/>
      <c r="W173" s="140"/>
      <c r="X173" s="140"/>
      <c r="Y173" s="140"/>
      <c r="Z173" s="140"/>
      <c r="AA173" s="140"/>
      <c r="AB173" s="140"/>
      <c r="AC173" s="140"/>
      <c r="AD173" s="134"/>
      <c r="AE173" s="218"/>
      <c r="AF173" s="134"/>
      <c r="AG173" s="134"/>
      <c r="AH173" s="134"/>
      <c r="AI173" s="100"/>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c r="DA173" s="140"/>
      <c r="DB173" s="140"/>
      <c r="DC173" s="140"/>
    </row>
    <row r="174" spans="1:107" s="74" customFormat="1">
      <c r="A174" s="35"/>
      <c r="B174" s="368"/>
      <c r="C174" s="129"/>
      <c r="D174" s="35"/>
      <c r="E174" s="35"/>
      <c r="F174" s="482"/>
      <c r="G174" s="482"/>
      <c r="H174" s="482"/>
      <c r="I174" s="482"/>
      <c r="J174" s="482"/>
      <c r="K174" s="482"/>
      <c r="L174" s="482"/>
      <c r="M174" s="482"/>
      <c r="N174" s="482"/>
      <c r="O174" s="482"/>
      <c r="P174" s="482"/>
      <c r="Q174" s="482"/>
      <c r="R174" s="140"/>
      <c r="S174" s="140"/>
      <c r="T174" s="134"/>
      <c r="U174" s="140"/>
      <c r="V174" s="140"/>
      <c r="W174" s="140"/>
      <c r="X174" s="140"/>
      <c r="Y174" s="140"/>
      <c r="Z174" s="140"/>
      <c r="AA174" s="140"/>
      <c r="AB174" s="140"/>
      <c r="AC174" s="140"/>
      <c r="AD174" s="134"/>
      <c r="AE174" s="218"/>
      <c r="AF174" s="134"/>
      <c r="AG174" s="134"/>
      <c r="AH174" s="134"/>
      <c r="AI174" s="100"/>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c r="DA174" s="140"/>
      <c r="DB174" s="140"/>
      <c r="DC174" s="140"/>
    </row>
    <row r="175" spans="1:107" s="74" customFormat="1">
      <c r="A175" s="35"/>
      <c r="B175" s="368"/>
      <c r="C175" s="129"/>
      <c r="D175" s="35"/>
      <c r="E175" s="35"/>
      <c r="F175" s="482"/>
      <c r="G175" s="482"/>
      <c r="H175" s="482"/>
      <c r="I175" s="482"/>
      <c r="J175" s="482"/>
      <c r="K175" s="482"/>
      <c r="L175" s="482"/>
      <c r="M175" s="482"/>
      <c r="N175" s="482"/>
      <c r="O175" s="482"/>
      <c r="P175" s="482"/>
      <c r="Q175" s="482"/>
      <c r="R175" s="140"/>
      <c r="S175" s="140"/>
      <c r="T175" s="134"/>
      <c r="U175" s="140"/>
      <c r="V175" s="140"/>
      <c r="W175" s="140"/>
      <c r="X175" s="140"/>
      <c r="Y175" s="140"/>
      <c r="Z175" s="140"/>
      <c r="AA175" s="140"/>
      <c r="AB175" s="140"/>
      <c r="AC175" s="140"/>
      <c r="AD175" s="134"/>
      <c r="AE175" s="218"/>
      <c r="AF175" s="134"/>
      <c r="AG175" s="134"/>
      <c r="AH175" s="134"/>
      <c r="AI175" s="100"/>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c r="DA175" s="140"/>
      <c r="DB175" s="140"/>
      <c r="DC175" s="140"/>
    </row>
    <row r="176" spans="1:107" s="74" customFormat="1">
      <c r="A176" s="35"/>
      <c r="B176" s="368"/>
      <c r="C176" s="129"/>
      <c r="D176" s="35"/>
      <c r="E176" s="35"/>
      <c r="F176" s="482"/>
      <c r="G176" s="482"/>
      <c r="H176" s="482"/>
      <c r="I176" s="482"/>
      <c r="J176" s="482"/>
      <c r="K176" s="482"/>
      <c r="L176" s="482"/>
      <c r="M176" s="482"/>
      <c r="N176" s="482"/>
      <c r="O176" s="482"/>
      <c r="P176" s="482"/>
      <c r="Q176" s="482"/>
      <c r="R176" s="140"/>
      <c r="S176" s="140"/>
      <c r="T176" s="134"/>
      <c r="U176" s="140"/>
      <c r="V176" s="140"/>
      <c r="W176" s="140"/>
      <c r="X176" s="140"/>
      <c r="Y176" s="140"/>
      <c r="Z176" s="140"/>
      <c r="AA176" s="140"/>
      <c r="AB176" s="140"/>
      <c r="AC176" s="140"/>
      <c r="AD176" s="134"/>
      <c r="AE176" s="218"/>
      <c r="AF176" s="134"/>
      <c r="AG176" s="134"/>
      <c r="AH176" s="134"/>
      <c r="AI176" s="100"/>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c r="DA176" s="140"/>
      <c r="DB176" s="140"/>
      <c r="DC176" s="140"/>
    </row>
    <row r="177" spans="1:107" s="74" customFormat="1">
      <c r="A177" s="35"/>
      <c r="B177" s="368"/>
      <c r="C177" s="129"/>
      <c r="D177" s="35"/>
      <c r="E177" s="35"/>
      <c r="F177" s="482"/>
      <c r="G177" s="482"/>
      <c r="H177" s="482"/>
      <c r="I177" s="482"/>
      <c r="J177" s="482"/>
      <c r="K177" s="482"/>
      <c r="L177" s="482"/>
      <c r="M177" s="482"/>
      <c r="N177" s="482"/>
      <c r="O177" s="482"/>
      <c r="P177" s="482"/>
      <c r="Q177" s="482"/>
      <c r="R177" s="140"/>
      <c r="S177" s="140"/>
      <c r="T177" s="134"/>
      <c r="U177" s="140"/>
      <c r="V177" s="140"/>
      <c r="W177" s="140"/>
      <c r="X177" s="140"/>
      <c r="Y177" s="140"/>
      <c r="Z177" s="140"/>
      <c r="AA177" s="140"/>
      <c r="AB177" s="140"/>
      <c r="AC177" s="140"/>
      <c r="AD177" s="134"/>
      <c r="AE177" s="218"/>
      <c r="AF177" s="134"/>
      <c r="AG177" s="134"/>
      <c r="AH177" s="134"/>
      <c r="AI177" s="100"/>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c r="DA177" s="140"/>
      <c r="DB177" s="140"/>
      <c r="DC177" s="140"/>
    </row>
    <row r="178" spans="1:107" s="74" customFormat="1">
      <c r="A178" s="35"/>
      <c r="B178" s="368"/>
      <c r="C178" s="129"/>
      <c r="D178" s="35"/>
      <c r="E178" s="35"/>
      <c r="F178" s="482"/>
      <c r="G178" s="482"/>
      <c r="H178" s="482"/>
      <c r="I178" s="482"/>
      <c r="J178" s="482"/>
      <c r="K178" s="482"/>
      <c r="L178" s="482"/>
      <c r="M178" s="482"/>
      <c r="N178" s="482"/>
      <c r="O178" s="482"/>
      <c r="P178" s="482"/>
      <c r="Q178" s="482"/>
      <c r="R178" s="140"/>
      <c r="S178" s="140"/>
      <c r="T178" s="134"/>
      <c r="U178" s="140"/>
      <c r="V178" s="140"/>
      <c r="W178" s="140"/>
      <c r="X178" s="140"/>
      <c r="Y178" s="140"/>
      <c r="Z178" s="140"/>
      <c r="AA178" s="140"/>
      <c r="AB178" s="140"/>
      <c r="AC178" s="140"/>
      <c r="AD178" s="134"/>
      <c r="AE178" s="218"/>
      <c r="AF178" s="134"/>
      <c r="AG178" s="134"/>
      <c r="AH178" s="134"/>
      <c r="AI178" s="100"/>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c r="DA178" s="140"/>
      <c r="DB178" s="140"/>
      <c r="DC178" s="140"/>
    </row>
    <row r="179" spans="1:107" s="74" customFormat="1">
      <c r="A179" s="35"/>
      <c r="B179" s="368"/>
      <c r="C179" s="129"/>
      <c r="D179" s="35"/>
      <c r="E179" s="35"/>
      <c r="F179" s="482"/>
      <c r="G179" s="482"/>
      <c r="H179" s="482"/>
      <c r="I179" s="482"/>
      <c r="J179" s="482"/>
      <c r="K179" s="482"/>
      <c r="L179" s="482"/>
      <c r="M179" s="482"/>
      <c r="N179" s="482"/>
      <c r="O179" s="482"/>
      <c r="P179" s="482"/>
      <c r="Q179" s="482"/>
      <c r="R179" s="140"/>
      <c r="S179" s="140"/>
      <c r="T179" s="134"/>
      <c r="U179" s="140"/>
      <c r="V179" s="140"/>
      <c r="W179" s="140"/>
      <c r="X179" s="140"/>
      <c r="Y179" s="140"/>
      <c r="Z179" s="140"/>
      <c r="AA179" s="140"/>
      <c r="AB179" s="140"/>
      <c r="AC179" s="140"/>
      <c r="AD179" s="134"/>
      <c r="AE179" s="218"/>
      <c r="AF179" s="134"/>
      <c r="AG179" s="134"/>
      <c r="AH179" s="134"/>
      <c r="AI179" s="100"/>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c r="DA179" s="140"/>
      <c r="DB179" s="140"/>
      <c r="DC179" s="140"/>
    </row>
    <row r="180" spans="1:107" s="74" customFormat="1">
      <c r="A180" s="35"/>
      <c r="B180" s="368"/>
      <c r="C180" s="129"/>
      <c r="D180" s="35"/>
      <c r="E180" s="35"/>
      <c r="F180" s="482"/>
      <c r="G180" s="482"/>
      <c r="H180" s="482"/>
      <c r="I180" s="482"/>
      <c r="J180" s="482"/>
      <c r="K180" s="482"/>
      <c r="L180" s="482"/>
      <c r="M180" s="482"/>
      <c r="N180" s="482"/>
      <c r="O180" s="482"/>
      <c r="P180" s="482"/>
      <c r="Q180" s="482"/>
      <c r="R180" s="140"/>
      <c r="S180" s="140"/>
      <c r="T180" s="134"/>
      <c r="U180" s="140"/>
      <c r="V180" s="140"/>
      <c r="W180" s="140"/>
      <c r="X180" s="140"/>
      <c r="Y180" s="140"/>
      <c r="Z180" s="140"/>
      <c r="AA180" s="140"/>
      <c r="AB180" s="140"/>
      <c r="AC180" s="140"/>
      <c r="AD180" s="134"/>
      <c r="AE180" s="218"/>
      <c r="AF180" s="134"/>
      <c r="AG180" s="134"/>
      <c r="AH180" s="134"/>
      <c r="AI180" s="100"/>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c r="DA180" s="140"/>
      <c r="DB180" s="140"/>
      <c r="DC180" s="140"/>
    </row>
    <row r="181" spans="1:107" s="74" customFormat="1">
      <c r="A181" s="35"/>
      <c r="B181" s="368"/>
      <c r="C181" s="129"/>
      <c r="D181" s="35"/>
      <c r="E181" s="35"/>
      <c r="F181" s="482"/>
      <c r="G181" s="482"/>
      <c r="H181" s="482"/>
      <c r="I181" s="482"/>
      <c r="J181" s="482"/>
      <c r="K181" s="482"/>
      <c r="L181" s="482"/>
      <c r="M181" s="482"/>
      <c r="N181" s="482"/>
      <c r="O181" s="482"/>
      <c r="P181" s="482"/>
      <c r="Q181" s="482"/>
      <c r="R181" s="140"/>
      <c r="S181" s="140"/>
      <c r="T181" s="134"/>
      <c r="U181" s="140"/>
      <c r="V181" s="140"/>
      <c r="W181" s="140"/>
      <c r="X181" s="140"/>
      <c r="Y181" s="140"/>
      <c r="Z181" s="140"/>
      <c r="AA181" s="140"/>
      <c r="AB181" s="140"/>
      <c r="AC181" s="140"/>
      <c r="AD181" s="134"/>
      <c r="AE181" s="218"/>
      <c r="AF181" s="134"/>
      <c r="AG181" s="134"/>
      <c r="AH181" s="134"/>
      <c r="AI181" s="100"/>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c r="DA181" s="140"/>
      <c r="DB181" s="140"/>
      <c r="DC181" s="140"/>
    </row>
    <row r="182" spans="1:107" s="74" customFormat="1">
      <c r="A182" s="35"/>
      <c r="B182" s="368"/>
      <c r="C182" s="129"/>
      <c r="D182" s="35"/>
      <c r="E182" s="35"/>
      <c r="F182" s="482"/>
      <c r="G182" s="482"/>
      <c r="H182" s="482"/>
      <c r="I182" s="482"/>
      <c r="J182" s="482"/>
      <c r="K182" s="482"/>
      <c r="L182" s="482"/>
      <c r="M182" s="482"/>
      <c r="N182" s="482"/>
      <c r="O182" s="482"/>
      <c r="P182" s="482"/>
      <c r="Q182" s="482"/>
      <c r="R182" s="140"/>
      <c r="S182" s="140"/>
      <c r="T182" s="134"/>
      <c r="U182" s="140"/>
      <c r="V182" s="140"/>
      <c r="W182" s="140"/>
      <c r="X182" s="140"/>
      <c r="Y182" s="140"/>
      <c r="Z182" s="140"/>
      <c r="AA182" s="140"/>
      <c r="AB182" s="140"/>
      <c r="AC182" s="140"/>
      <c r="AD182" s="134"/>
      <c r="AE182" s="218"/>
      <c r="AF182" s="134"/>
      <c r="AG182" s="134"/>
      <c r="AH182" s="134"/>
      <c r="AI182" s="100"/>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c r="DA182" s="140"/>
      <c r="DB182" s="140"/>
      <c r="DC182" s="140"/>
    </row>
    <row r="183" spans="1:107" s="74" customFormat="1">
      <c r="A183" s="35"/>
      <c r="B183" s="368"/>
      <c r="C183" s="129"/>
      <c r="D183" s="35"/>
      <c r="E183" s="35"/>
      <c r="F183" s="482"/>
      <c r="G183" s="482"/>
      <c r="H183" s="482"/>
      <c r="I183" s="482"/>
      <c r="J183" s="482"/>
      <c r="K183" s="482"/>
      <c r="L183" s="482"/>
      <c r="M183" s="482"/>
      <c r="N183" s="482"/>
      <c r="O183" s="482"/>
      <c r="P183" s="482"/>
      <c r="Q183" s="482"/>
      <c r="R183" s="140"/>
      <c r="S183" s="140"/>
      <c r="T183" s="134"/>
      <c r="U183" s="140"/>
      <c r="V183" s="140"/>
      <c r="W183" s="140"/>
      <c r="X183" s="140"/>
      <c r="Y183" s="140"/>
      <c r="Z183" s="140"/>
      <c r="AA183" s="140"/>
      <c r="AB183" s="140"/>
      <c r="AC183" s="140"/>
      <c r="AD183" s="134"/>
      <c r="AE183" s="218"/>
      <c r="AF183" s="134"/>
      <c r="AG183" s="134"/>
      <c r="AH183" s="134"/>
      <c r="AI183" s="100"/>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c r="DA183" s="140"/>
      <c r="DB183" s="140"/>
      <c r="DC183" s="140"/>
    </row>
    <row r="184" spans="1:107" s="74" customFormat="1">
      <c r="A184" s="35"/>
      <c r="B184" s="368"/>
      <c r="C184" s="129"/>
      <c r="D184" s="35"/>
      <c r="E184" s="35"/>
      <c r="F184" s="482"/>
      <c r="G184" s="482"/>
      <c r="H184" s="482"/>
      <c r="I184" s="482"/>
      <c r="J184" s="482"/>
      <c r="K184" s="482"/>
      <c r="L184" s="482"/>
      <c r="M184" s="482"/>
      <c r="N184" s="482"/>
      <c r="O184" s="482"/>
      <c r="P184" s="482"/>
      <c r="Q184" s="482"/>
      <c r="R184" s="140"/>
      <c r="S184" s="140"/>
      <c r="T184" s="134"/>
      <c r="U184" s="140"/>
      <c r="V184" s="140"/>
      <c r="W184" s="140"/>
      <c r="X184" s="140"/>
      <c r="Y184" s="140"/>
      <c r="Z184" s="140"/>
      <c r="AA184" s="140"/>
      <c r="AB184" s="140"/>
      <c r="AC184" s="140"/>
      <c r="AD184" s="134"/>
      <c r="AE184" s="218"/>
      <c r="AF184" s="134"/>
      <c r="AG184" s="134"/>
      <c r="AH184" s="134"/>
      <c r="AI184" s="100"/>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c r="DA184" s="140"/>
      <c r="DB184" s="140"/>
      <c r="DC184" s="140"/>
    </row>
    <row r="185" spans="1:107" s="74" customFormat="1">
      <c r="A185" s="35"/>
      <c r="B185" s="368"/>
      <c r="C185" s="129"/>
      <c r="D185" s="35"/>
      <c r="E185" s="35"/>
      <c r="F185" s="482"/>
      <c r="G185" s="482"/>
      <c r="H185" s="482"/>
      <c r="I185" s="482"/>
      <c r="J185" s="482"/>
      <c r="K185" s="482"/>
      <c r="L185" s="482"/>
      <c r="M185" s="482"/>
      <c r="N185" s="482"/>
      <c r="O185" s="482"/>
      <c r="P185" s="482"/>
      <c r="Q185" s="482"/>
      <c r="R185" s="140"/>
      <c r="S185" s="140"/>
      <c r="T185" s="134"/>
      <c r="U185" s="140"/>
      <c r="V185" s="140"/>
      <c r="W185" s="140"/>
      <c r="X185" s="140"/>
      <c r="Y185" s="140"/>
      <c r="Z185" s="140"/>
      <c r="AA185" s="140"/>
      <c r="AB185" s="140"/>
      <c r="AC185" s="140"/>
      <c r="AD185" s="134"/>
      <c r="AE185" s="218"/>
      <c r="AF185" s="134"/>
      <c r="AG185" s="134"/>
      <c r="AH185" s="134"/>
      <c r="AI185" s="100"/>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c r="DA185" s="140"/>
      <c r="DB185" s="140"/>
      <c r="DC185" s="140"/>
    </row>
    <row r="186" spans="1:107" s="74" customFormat="1">
      <c r="A186" s="35"/>
      <c r="B186" s="368"/>
      <c r="C186" s="129"/>
      <c r="D186" s="35"/>
      <c r="E186" s="35"/>
      <c r="F186" s="482"/>
      <c r="G186" s="482"/>
      <c r="H186" s="482"/>
      <c r="I186" s="482"/>
      <c r="J186" s="482"/>
      <c r="K186" s="482"/>
      <c r="L186" s="482"/>
      <c r="M186" s="482"/>
      <c r="N186" s="482"/>
      <c r="O186" s="482"/>
      <c r="P186" s="482"/>
      <c r="Q186" s="482"/>
      <c r="R186" s="140"/>
      <c r="S186" s="140"/>
      <c r="T186" s="134"/>
      <c r="U186" s="140"/>
      <c r="V186" s="140"/>
      <c r="W186" s="140"/>
      <c r="X186" s="140"/>
      <c r="Y186" s="140"/>
      <c r="Z186" s="140"/>
      <c r="AA186" s="140"/>
      <c r="AB186" s="140"/>
      <c r="AC186" s="140"/>
      <c r="AD186" s="134"/>
      <c r="AE186" s="218"/>
      <c r="AF186" s="134"/>
      <c r="AG186" s="134"/>
      <c r="AH186" s="134"/>
      <c r="AI186" s="100"/>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c r="DA186" s="140"/>
      <c r="DB186" s="140"/>
      <c r="DC186" s="140"/>
    </row>
    <row r="187" spans="1:107" s="74" customFormat="1">
      <c r="A187" s="35"/>
      <c r="B187" s="368"/>
      <c r="C187" s="129"/>
      <c r="D187" s="35"/>
      <c r="E187" s="35"/>
      <c r="F187" s="482"/>
      <c r="G187" s="482"/>
      <c r="H187" s="482"/>
      <c r="I187" s="482"/>
      <c r="J187" s="482"/>
      <c r="K187" s="482"/>
      <c r="L187" s="482"/>
      <c r="M187" s="482"/>
      <c r="N187" s="482"/>
      <c r="O187" s="482"/>
      <c r="P187" s="482"/>
      <c r="Q187" s="482"/>
      <c r="R187" s="140"/>
      <c r="S187" s="140"/>
      <c r="T187" s="134"/>
      <c r="U187" s="140"/>
      <c r="V187" s="140"/>
      <c r="W187" s="140"/>
      <c r="X187" s="140"/>
      <c r="Y187" s="140"/>
      <c r="Z187" s="140"/>
      <c r="AA187" s="140"/>
      <c r="AB187" s="140"/>
      <c r="AC187" s="140"/>
      <c r="AD187" s="134"/>
      <c r="AE187" s="218"/>
      <c r="AF187" s="134"/>
      <c r="AG187" s="134"/>
      <c r="AH187" s="134"/>
      <c r="AI187" s="100"/>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c r="DA187" s="140"/>
      <c r="DB187" s="140"/>
      <c r="DC187" s="140"/>
    </row>
    <row r="188" spans="1:107" s="74" customFormat="1">
      <c r="A188" s="35"/>
      <c r="B188" s="368"/>
      <c r="C188" s="129"/>
      <c r="D188" s="35"/>
      <c r="E188" s="35"/>
      <c r="F188" s="482"/>
      <c r="G188" s="482"/>
      <c r="H188" s="482"/>
      <c r="I188" s="482"/>
      <c r="J188" s="482"/>
      <c r="K188" s="482"/>
      <c r="L188" s="482"/>
      <c r="M188" s="482"/>
      <c r="N188" s="482"/>
      <c r="O188" s="482"/>
      <c r="P188" s="482"/>
      <c r="Q188" s="482"/>
      <c r="R188" s="140"/>
      <c r="S188" s="140"/>
      <c r="T188" s="134"/>
      <c r="U188" s="140"/>
      <c r="V188" s="140"/>
      <c r="W188" s="140"/>
      <c r="X188" s="140"/>
      <c r="Y188" s="140"/>
      <c r="Z188" s="140"/>
      <c r="AA188" s="140"/>
      <c r="AB188" s="140"/>
      <c r="AC188" s="140"/>
      <c r="AD188" s="134"/>
      <c r="AE188" s="218"/>
      <c r="AF188" s="134"/>
      <c r="AG188" s="134"/>
      <c r="AH188" s="134"/>
      <c r="AI188" s="100"/>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140"/>
    </row>
    <row r="189" spans="1:107" s="74" customFormat="1">
      <c r="A189" s="35"/>
      <c r="B189" s="368"/>
      <c r="C189" s="129"/>
      <c r="D189" s="35"/>
      <c r="E189" s="35"/>
      <c r="F189" s="482"/>
      <c r="G189" s="482"/>
      <c r="H189" s="482"/>
      <c r="I189" s="482"/>
      <c r="J189" s="482"/>
      <c r="K189" s="482"/>
      <c r="L189" s="482"/>
      <c r="M189" s="482"/>
      <c r="N189" s="482"/>
      <c r="O189" s="482"/>
      <c r="P189" s="482"/>
      <c r="Q189" s="482"/>
      <c r="R189" s="140"/>
      <c r="S189" s="140"/>
      <c r="T189" s="134"/>
      <c r="U189" s="140"/>
      <c r="V189" s="140"/>
      <c r="W189" s="140"/>
      <c r="X189" s="140"/>
      <c r="Y189" s="140"/>
      <c r="Z189" s="140"/>
      <c r="AA189" s="140"/>
      <c r="AB189" s="140"/>
      <c r="AC189" s="140"/>
      <c r="AD189" s="134"/>
      <c r="AE189" s="218"/>
      <c r="AF189" s="134"/>
      <c r="AG189" s="134"/>
      <c r="AH189" s="134"/>
      <c r="AI189" s="100"/>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c r="DA189" s="140"/>
      <c r="DB189" s="140"/>
      <c r="DC189" s="140"/>
    </row>
    <row r="190" spans="1:107" s="74" customFormat="1">
      <c r="A190" s="35"/>
      <c r="B190" s="368"/>
      <c r="C190" s="129"/>
      <c r="D190" s="35"/>
      <c r="E190" s="35"/>
      <c r="F190" s="482"/>
      <c r="G190" s="482"/>
      <c r="H190" s="482"/>
      <c r="I190" s="482"/>
      <c r="J190" s="482"/>
      <c r="K190" s="482"/>
      <c r="L190" s="482"/>
      <c r="M190" s="482"/>
      <c r="N190" s="482"/>
      <c r="O190" s="482"/>
      <c r="P190" s="482"/>
      <c r="Q190" s="482"/>
      <c r="R190" s="140"/>
      <c r="S190" s="140"/>
      <c r="T190" s="134"/>
      <c r="U190" s="140"/>
      <c r="V190" s="140"/>
      <c r="W190" s="140"/>
      <c r="X190" s="140"/>
      <c r="Y190" s="140"/>
      <c r="Z190" s="140"/>
      <c r="AA190" s="140"/>
      <c r="AB190" s="140"/>
      <c r="AC190" s="140"/>
      <c r="AD190" s="134"/>
      <c r="AE190" s="218"/>
      <c r="AF190" s="134"/>
      <c r="AG190" s="134"/>
      <c r="AH190" s="134"/>
      <c r="AI190" s="100"/>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c r="DA190" s="140"/>
      <c r="DB190" s="140"/>
      <c r="DC190" s="140"/>
    </row>
    <row r="191" spans="1:107" s="74" customFormat="1">
      <c r="A191" s="35"/>
      <c r="B191" s="368"/>
      <c r="C191" s="129"/>
      <c r="D191" s="35"/>
      <c r="E191" s="35"/>
      <c r="F191" s="482"/>
      <c r="G191" s="482"/>
      <c r="H191" s="482"/>
      <c r="I191" s="482"/>
      <c r="J191" s="482"/>
      <c r="K191" s="482"/>
      <c r="L191" s="482"/>
      <c r="M191" s="482"/>
      <c r="N191" s="482"/>
      <c r="O191" s="482"/>
      <c r="P191" s="482"/>
      <c r="Q191" s="482"/>
      <c r="R191" s="140"/>
      <c r="S191" s="140"/>
      <c r="T191" s="134"/>
      <c r="U191" s="140"/>
      <c r="V191" s="140"/>
      <c r="W191" s="140"/>
      <c r="X191" s="140"/>
      <c r="Y191" s="140"/>
      <c r="Z191" s="140"/>
      <c r="AA191" s="140"/>
      <c r="AB191" s="140"/>
      <c r="AC191" s="140"/>
      <c r="AD191" s="134"/>
      <c r="AE191" s="218"/>
      <c r="AF191" s="134"/>
      <c r="AG191" s="134"/>
      <c r="AH191" s="134"/>
      <c r="AI191" s="100"/>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c r="DA191" s="140"/>
      <c r="DB191" s="140"/>
      <c r="DC191" s="140"/>
    </row>
    <row r="192" spans="1:107" s="74" customFormat="1">
      <c r="A192" s="35"/>
      <c r="B192" s="368"/>
      <c r="C192" s="129"/>
      <c r="D192" s="35"/>
      <c r="E192" s="35"/>
      <c r="F192" s="482"/>
      <c r="G192" s="482"/>
      <c r="H192" s="482"/>
      <c r="I192" s="482"/>
      <c r="J192" s="482"/>
      <c r="K192" s="482"/>
      <c r="L192" s="482"/>
      <c r="M192" s="482"/>
      <c r="N192" s="482"/>
      <c r="O192" s="482"/>
      <c r="P192" s="482"/>
      <c r="Q192" s="482"/>
      <c r="R192" s="140"/>
      <c r="S192" s="140"/>
      <c r="T192" s="134"/>
      <c r="U192" s="140"/>
      <c r="V192" s="140"/>
      <c r="W192" s="140"/>
      <c r="X192" s="140"/>
      <c r="Y192" s="140"/>
      <c r="Z192" s="140"/>
      <c r="AA192" s="140"/>
      <c r="AB192" s="140"/>
      <c r="AC192" s="140"/>
      <c r="AD192" s="134"/>
      <c r="AE192" s="218"/>
      <c r="AF192" s="134"/>
      <c r="AG192" s="134"/>
      <c r="AH192" s="134"/>
      <c r="AI192" s="100"/>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c r="DA192" s="140"/>
      <c r="DB192" s="140"/>
      <c r="DC192" s="140"/>
    </row>
    <row r="193" spans="1:107" s="74" customFormat="1">
      <c r="A193" s="35"/>
      <c r="B193" s="368"/>
      <c r="C193" s="129"/>
      <c r="D193" s="35"/>
      <c r="E193" s="35"/>
      <c r="F193" s="482"/>
      <c r="G193" s="482"/>
      <c r="H193" s="482"/>
      <c r="I193" s="482"/>
      <c r="J193" s="482"/>
      <c r="K193" s="482"/>
      <c r="L193" s="482"/>
      <c r="M193" s="482"/>
      <c r="N193" s="482"/>
      <c r="O193" s="482"/>
      <c r="P193" s="482"/>
      <c r="Q193" s="482"/>
      <c r="R193" s="140"/>
      <c r="S193" s="140"/>
      <c r="T193" s="134"/>
      <c r="U193" s="140"/>
      <c r="V193" s="140"/>
      <c r="W193" s="140"/>
      <c r="X193" s="140"/>
      <c r="Y193" s="140"/>
      <c r="Z193" s="140"/>
      <c r="AA193" s="140"/>
      <c r="AB193" s="140"/>
      <c r="AC193" s="140"/>
      <c r="AD193" s="134"/>
      <c r="AE193" s="218"/>
      <c r="AF193" s="134"/>
      <c r="AG193" s="134"/>
      <c r="AH193" s="134"/>
      <c r="AI193" s="100"/>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c r="DA193" s="140"/>
      <c r="DB193" s="140"/>
      <c r="DC193" s="140"/>
    </row>
    <row r="194" spans="1:107" s="74" customFormat="1">
      <c r="A194" s="35"/>
      <c r="B194" s="368"/>
      <c r="C194" s="129"/>
      <c r="D194" s="35"/>
      <c r="E194" s="35"/>
      <c r="F194" s="482"/>
      <c r="G194" s="482"/>
      <c r="H194" s="482"/>
      <c r="I194" s="482"/>
      <c r="J194" s="482"/>
      <c r="K194" s="482"/>
      <c r="L194" s="482"/>
      <c r="M194" s="482"/>
      <c r="N194" s="482"/>
      <c r="O194" s="482"/>
      <c r="P194" s="482"/>
      <c r="Q194" s="482"/>
      <c r="R194" s="140"/>
      <c r="S194" s="140"/>
      <c r="T194" s="134"/>
      <c r="U194" s="140"/>
      <c r="V194" s="140"/>
      <c r="W194" s="140"/>
      <c r="X194" s="140"/>
      <c r="Y194" s="140"/>
      <c r="Z194" s="140"/>
      <c r="AA194" s="140"/>
      <c r="AB194" s="140"/>
      <c r="AC194" s="140"/>
      <c r="AD194" s="134"/>
      <c r="AE194" s="218"/>
      <c r="AF194" s="134"/>
      <c r="AG194" s="134"/>
      <c r="AH194" s="134"/>
      <c r="AI194" s="100"/>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c r="DA194" s="140"/>
      <c r="DB194" s="140"/>
      <c r="DC194" s="140"/>
    </row>
    <row r="195" spans="1:107" s="74" customFormat="1">
      <c r="A195" s="35"/>
      <c r="B195" s="368"/>
      <c r="C195" s="129"/>
      <c r="D195" s="35"/>
      <c r="E195" s="35"/>
      <c r="F195" s="482"/>
      <c r="G195" s="482"/>
      <c r="H195" s="482"/>
      <c r="I195" s="482"/>
      <c r="J195" s="482"/>
      <c r="K195" s="482"/>
      <c r="L195" s="482"/>
      <c r="M195" s="482"/>
      <c r="N195" s="482"/>
      <c r="O195" s="482"/>
      <c r="P195" s="482"/>
      <c r="Q195" s="482"/>
      <c r="R195" s="140"/>
      <c r="S195" s="140"/>
      <c r="T195" s="134"/>
      <c r="U195" s="140"/>
      <c r="V195" s="140"/>
      <c r="W195" s="140"/>
      <c r="X195" s="140"/>
      <c r="Y195" s="140"/>
      <c r="Z195" s="140"/>
      <c r="AA195" s="140"/>
      <c r="AB195" s="140"/>
      <c r="AC195" s="140"/>
      <c r="AD195" s="134"/>
      <c r="AE195" s="218"/>
      <c r="AF195" s="134"/>
      <c r="AG195" s="134"/>
      <c r="AH195" s="134"/>
      <c r="AI195" s="100"/>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c r="DA195" s="140"/>
      <c r="DB195" s="140"/>
      <c r="DC195" s="140"/>
    </row>
    <row r="196" spans="1:107" s="74" customFormat="1">
      <c r="A196" s="35"/>
      <c r="B196" s="368"/>
      <c r="C196" s="129"/>
      <c r="D196" s="35"/>
      <c r="E196" s="35"/>
      <c r="F196" s="482"/>
      <c r="G196" s="482"/>
      <c r="H196" s="482"/>
      <c r="I196" s="482"/>
      <c r="J196" s="482"/>
      <c r="K196" s="482"/>
      <c r="L196" s="482"/>
      <c r="M196" s="482"/>
      <c r="N196" s="482"/>
      <c r="O196" s="482"/>
      <c r="P196" s="482"/>
      <c r="Q196" s="482"/>
      <c r="R196" s="140"/>
      <c r="S196" s="140"/>
      <c r="T196" s="134"/>
      <c r="U196" s="140"/>
      <c r="V196" s="140"/>
      <c r="W196" s="140"/>
      <c r="X196" s="140"/>
      <c r="Y196" s="140"/>
      <c r="Z196" s="140"/>
      <c r="AA196" s="140"/>
      <c r="AB196" s="140"/>
      <c r="AC196" s="140"/>
      <c r="AD196" s="134"/>
      <c r="AE196" s="218"/>
      <c r="AF196" s="134"/>
      <c r="AG196" s="134"/>
      <c r="AH196" s="134"/>
      <c r="AI196" s="100"/>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c r="DA196" s="140"/>
      <c r="DB196" s="140"/>
      <c r="DC196" s="140"/>
    </row>
    <row r="197" spans="1:107" s="74" customFormat="1">
      <c r="A197" s="35"/>
      <c r="B197" s="368"/>
      <c r="C197" s="129"/>
      <c r="D197" s="35"/>
      <c r="E197" s="35"/>
      <c r="F197" s="482"/>
      <c r="G197" s="482"/>
      <c r="H197" s="482"/>
      <c r="I197" s="482"/>
      <c r="J197" s="482"/>
      <c r="K197" s="482"/>
      <c r="L197" s="482"/>
      <c r="M197" s="482"/>
      <c r="N197" s="482"/>
      <c r="O197" s="482"/>
      <c r="P197" s="482"/>
      <c r="Q197" s="482"/>
      <c r="R197" s="140"/>
      <c r="S197" s="140"/>
      <c r="T197" s="134"/>
      <c r="U197" s="140"/>
      <c r="V197" s="140"/>
      <c r="W197" s="140"/>
      <c r="X197" s="140"/>
      <c r="Y197" s="140"/>
      <c r="Z197" s="140"/>
      <c r="AA197" s="140"/>
      <c r="AB197" s="140"/>
      <c r="AC197" s="140"/>
      <c r="AD197" s="134"/>
      <c r="AE197" s="218"/>
      <c r="AF197" s="134"/>
      <c r="AG197" s="134"/>
      <c r="AH197" s="134"/>
      <c r="AI197" s="100"/>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c r="DA197" s="140"/>
      <c r="DB197" s="140"/>
      <c r="DC197" s="140"/>
    </row>
    <row r="198" spans="1:107" s="74" customFormat="1">
      <c r="A198" s="35"/>
      <c r="B198" s="368"/>
      <c r="C198" s="129"/>
      <c r="D198" s="35"/>
      <c r="E198" s="35"/>
      <c r="F198" s="482"/>
      <c r="G198" s="482"/>
      <c r="H198" s="482"/>
      <c r="I198" s="482"/>
      <c r="J198" s="482"/>
      <c r="K198" s="482"/>
      <c r="L198" s="482"/>
      <c r="M198" s="482"/>
      <c r="N198" s="482"/>
      <c r="O198" s="482"/>
      <c r="P198" s="482"/>
      <c r="Q198" s="482"/>
      <c r="R198" s="140"/>
      <c r="S198" s="140"/>
      <c r="T198" s="134"/>
      <c r="U198" s="140"/>
      <c r="V198" s="140"/>
      <c r="W198" s="140"/>
      <c r="X198" s="140"/>
      <c r="Y198" s="140"/>
      <c r="Z198" s="140"/>
      <c r="AA198" s="140"/>
      <c r="AB198" s="140"/>
      <c r="AC198" s="140"/>
      <c r="AD198" s="134"/>
      <c r="AE198" s="218"/>
      <c r="AF198" s="134"/>
      <c r="AG198" s="134"/>
      <c r="AH198" s="134"/>
      <c r="AI198" s="100"/>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c r="DA198" s="140"/>
      <c r="DB198" s="140"/>
      <c r="DC198" s="140"/>
    </row>
    <row r="199" spans="1:107" s="74" customFormat="1">
      <c r="A199" s="35"/>
      <c r="B199" s="368"/>
      <c r="C199" s="129"/>
      <c r="D199" s="35"/>
      <c r="E199" s="35"/>
      <c r="F199" s="482"/>
      <c r="G199" s="482"/>
      <c r="H199" s="482"/>
      <c r="I199" s="482"/>
      <c r="J199" s="482"/>
      <c r="K199" s="482"/>
      <c r="L199" s="482"/>
      <c r="M199" s="482"/>
      <c r="N199" s="482"/>
      <c r="O199" s="482"/>
      <c r="P199" s="482"/>
      <c r="Q199" s="482"/>
      <c r="R199" s="140"/>
      <c r="S199" s="140"/>
      <c r="T199" s="134"/>
      <c r="U199" s="140"/>
      <c r="V199" s="140"/>
      <c r="W199" s="140"/>
      <c r="X199" s="140"/>
      <c r="Y199" s="140"/>
      <c r="Z199" s="140"/>
      <c r="AA199" s="140"/>
      <c r="AB199" s="140"/>
      <c r="AC199" s="140"/>
      <c r="AD199" s="134"/>
      <c r="AE199" s="218"/>
      <c r="AF199" s="134"/>
      <c r="AG199" s="134"/>
      <c r="AH199" s="134"/>
      <c r="AI199" s="100"/>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c r="DA199" s="140"/>
      <c r="DB199" s="140"/>
      <c r="DC199" s="140"/>
    </row>
    <row r="200" spans="1:107" s="74" customFormat="1">
      <c r="A200" s="35"/>
      <c r="B200" s="368"/>
      <c r="C200" s="129"/>
      <c r="D200" s="35"/>
      <c r="E200" s="35"/>
      <c r="F200" s="482"/>
      <c r="G200" s="482"/>
      <c r="H200" s="482"/>
      <c r="I200" s="482"/>
      <c r="J200" s="482"/>
      <c r="K200" s="482"/>
      <c r="L200" s="482"/>
      <c r="M200" s="482"/>
      <c r="N200" s="482"/>
      <c r="O200" s="482"/>
      <c r="P200" s="482"/>
      <c r="Q200" s="482"/>
      <c r="R200" s="140"/>
      <c r="S200" s="140"/>
      <c r="T200" s="134"/>
      <c r="U200" s="140"/>
      <c r="V200" s="140"/>
      <c r="W200" s="140"/>
      <c r="X200" s="140"/>
      <c r="Y200" s="140"/>
      <c r="Z200" s="140"/>
      <c r="AA200" s="140"/>
      <c r="AB200" s="140"/>
      <c r="AC200" s="140"/>
      <c r="AD200" s="134"/>
      <c r="AE200" s="218"/>
      <c r="AF200" s="134"/>
      <c r="AG200" s="134"/>
      <c r="AH200" s="134"/>
      <c r="AI200" s="100"/>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row>
    <row r="201" spans="1:107" s="74" customFormat="1">
      <c r="A201" s="35"/>
      <c r="B201" s="368"/>
      <c r="C201" s="129"/>
      <c r="D201" s="35"/>
      <c r="E201" s="35"/>
      <c r="F201" s="482"/>
      <c r="G201" s="482"/>
      <c r="H201" s="482"/>
      <c r="I201" s="482"/>
      <c r="J201" s="482"/>
      <c r="K201" s="482"/>
      <c r="L201" s="482"/>
      <c r="M201" s="482"/>
      <c r="N201" s="482"/>
      <c r="O201" s="482"/>
      <c r="P201" s="482"/>
      <c r="Q201" s="482"/>
      <c r="R201" s="140"/>
      <c r="S201" s="140"/>
      <c r="T201" s="134"/>
      <c r="U201" s="140"/>
      <c r="V201" s="140"/>
      <c r="W201" s="140"/>
      <c r="X201" s="140"/>
      <c r="Y201" s="140"/>
      <c r="Z201" s="140"/>
      <c r="AA201" s="140"/>
      <c r="AB201" s="140"/>
      <c r="AC201" s="140"/>
      <c r="AD201" s="134"/>
      <c r="AE201" s="218"/>
      <c r="AF201" s="134"/>
      <c r="AG201" s="134"/>
      <c r="AH201" s="134"/>
      <c r="AI201" s="100"/>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c r="DA201" s="140"/>
      <c r="DB201" s="140"/>
      <c r="DC201" s="140"/>
    </row>
    <row r="202" spans="1:107" s="74" customFormat="1">
      <c r="A202" s="35"/>
      <c r="B202" s="368"/>
      <c r="C202" s="129"/>
      <c r="D202" s="35"/>
      <c r="E202" s="35"/>
      <c r="F202" s="482"/>
      <c r="G202" s="482"/>
      <c r="H202" s="482"/>
      <c r="I202" s="482"/>
      <c r="J202" s="482"/>
      <c r="K202" s="482"/>
      <c r="L202" s="482"/>
      <c r="M202" s="482"/>
      <c r="N202" s="482"/>
      <c r="O202" s="482"/>
      <c r="P202" s="482"/>
      <c r="Q202" s="482"/>
      <c r="R202" s="140"/>
      <c r="S202" s="140"/>
      <c r="T202" s="134"/>
      <c r="U202" s="140"/>
      <c r="V202" s="140"/>
      <c r="W202" s="140"/>
      <c r="X202" s="140"/>
      <c r="Y202" s="140"/>
      <c r="Z202" s="140"/>
      <c r="AA202" s="140"/>
      <c r="AB202" s="140"/>
      <c r="AC202" s="140"/>
      <c r="AD202" s="134"/>
      <c r="AE202" s="218"/>
      <c r="AF202" s="134"/>
      <c r="AG202" s="134"/>
      <c r="AH202" s="134"/>
      <c r="AI202" s="100"/>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c r="DA202" s="140"/>
      <c r="DB202" s="140"/>
      <c r="DC202" s="140"/>
    </row>
    <row r="203" spans="1:107" s="74" customFormat="1">
      <c r="A203" s="35"/>
      <c r="B203" s="368"/>
      <c r="C203" s="129"/>
      <c r="D203" s="35"/>
      <c r="E203" s="35"/>
      <c r="F203" s="482"/>
      <c r="G203" s="482"/>
      <c r="H203" s="482"/>
      <c r="I203" s="482"/>
      <c r="J203" s="482"/>
      <c r="K203" s="482"/>
      <c r="L203" s="482"/>
      <c r="M203" s="482"/>
      <c r="N203" s="482"/>
      <c r="O203" s="482"/>
      <c r="P203" s="482"/>
      <c r="Q203" s="482"/>
      <c r="R203" s="140"/>
      <c r="S203" s="140"/>
      <c r="T203" s="134"/>
      <c r="U203" s="140"/>
      <c r="V203" s="140"/>
      <c r="W203" s="140"/>
      <c r="X203" s="140"/>
      <c r="Y203" s="140"/>
      <c r="Z203" s="140"/>
      <c r="AA203" s="140"/>
      <c r="AB203" s="140"/>
      <c r="AC203" s="140"/>
      <c r="AD203" s="134"/>
      <c r="AE203" s="218"/>
      <c r="AF203" s="134"/>
      <c r="AG203" s="134"/>
      <c r="AH203" s="134"/>
      <c r="AI203" s="100"/>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c r="DA203" s="140"/>
      <c r="DB203" s="140"/>
      <c r="DC203" s="140"/>
    </row>
    <row r="204" spans="1:107" s="74" customFormat="1">
      <c r="A204" s="35"/>
      <c r="B204" s="368"/>
      <c r="C204" s="129"/>
      <c r="D204" s="35"/>
      <c r="E204" s="35"/>
      <c r="F204" s="482"/>
      <c r="G204" s="482"/>
      <c r="H204" s="482"/>
      <c r="I204" s="482"/>
      <c r="J204" s="482"/>
      <c r="K204" s="482"/>
      <c r="L204" s="482"/>
      <c r="M204" s="482"/>
      <c r="N204" s="482"/>
      <c r="O204" s="482"/>
      <c r="P204" s="482"/>
      <c r="Q204" s="482"/>
      <c r="R204" s="140"/>
      <c r="S204" s="140"/>
      <c r="T204" s="134"/>
      <c r="U204" s="140"/>
      <c r="V204" s="140"/>
      <c r="W204" s="140"/>
      <c r="X204" s="140"/>
      <c r="Y204" s="140"/>
      <c r="Z204" s="140"/>
      <c r="AA204" s="140"/>
      <c r="AB204" s="140"/>
      <c r="AC204" s="140"/>
      <c r="AD204" s="134"/>
      <c r="AE204" s="218"/>
      <c r="AF204" s="134"/>
      <c r="AG204" s="134"/>
      <c r="AH204" s="134"/>
      <c r="AI204" s="100"/>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c r="DA204" s="140"/>
      <c r="DB204" s="140"/>
      <c r="DC204" s="140"/>
    </row>
    <row r="205" spans="1:107" s="74" customFormat="1">
      <c r="A205" s="35"/>
      <c r="B205" s="368"/>
      <c r="C205" s="129"/>
      <c r="D205" s="35"/>
      <c r="E205" s="35"/>
      <c r="F205" s="482"/>
      <c r="G205" s="482"/>
      <c r="H205" s="482"/>
      <c r="I205" s="482"/>
      <c r="J205" s="482"/>
      <c r="K205" s="482"/>
      <c r="L205" s="482"/>
      <c r="M205" s="482"/>
      <c r="N205" s="482"/>
      <c r="O205" s="482"/>
      <c r="P205" s="482"/>
      <c r="Q205" s="482"/>
      <c r="R205" s="140"/>
      <c r="S205" s="140"/>
      <c r="T205" s="134"/>
      <c r="U205" s="140"/>
      <c r="V205" s="140"/>
      <c r="W205" s="140"/>
      <c r="X205" s="140"/>
      <c r="Y205" s="140"/>
      <c r="Z205" s="140"/>
      <c r="AA205" s="140"/>
      <c r="AB205" s="140"/>
      <c r="AC205" s="140"/>
      <c r="AD205" s="134"/>
      <c r="AE205" s="218"/>
      <c r="AF205" s="134"/>
      <c r="AG205" s="134"/>
      <c r="AH205" s="134"/>
      <c r="AI205" s="100"/>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c r="DA205" s="140"/>
      <c r="DB205" s="140"/>
      <c r="DC205" s="140"/>
    </row>
    <row r="206" spans="1:107" s="74" customFormat="1">
      <c r="A206" s="35"/>
      <c r="B206" s="368"/>
      <c r="C206" s="129"/>
      <c r="D206" s="35"/>
      <c r="E206" s="35"/>
      <c r="F206" s="482"/>
      <c r="G206" s="482"/>
      <c r="H206" s="482"/>
      <c r="I206" s="482"/>
      <c r="J206" s="482"/>
      <c r="K206" s="482"/>
      <c r="L206" s="482"/>
      <c r="M206" s="482"/>
      <c r="N206" s="482"/>
      <c r="O206" s="482"/>
      <c r="P206" s="482"/>
      <c r="Q206" s="482"/>
      <c r="R206" s="140"/>
      <c r="S206" s="140"/>
      <c r="T206" s="134"/>
      <c r="U206" s="140"/>
      <c r="V206" s="140"/>
      <c r="W206" s="140"/>
      <c r="X206" s="140"/>
      <c r="Y206" s="140"/>
      <c r="Z206" s="140"/>
      <c r="AA206" s="140"/>
      <c r="AB206" s="140"/>
      <c r="AC206" s="140"/>
      <c r="AD206" s="134"/>
      <c r="AE206" s="218"/>
      <c r="AF206" s="134"/>
      <c r="AG206" s="134"/>
      <c r="AH206" s="134"/>
      <c r="AI206" s="100"/>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c r="DA206" s="140"/>
      <c r="DB206" s="140"/>
      <c r="DC206" s="140"/>
    </row>
    <row r="207" spans="1:107" s="74" customFormat="1">
      <c r="A207" s="35"/>
      <c r="B207" s="368"/>
      <c r="C207" s="129"/>
      <c r="D207" s="35"/>
      <c r="E207" s="35"/>
      <c r="F207" s="482"/>
      <c r="G207" s="482"/>
      <c r="H207" s="482"/>
      <c r="I207" s="482"/>
      <c r="J207" s="482"/>
      <c r="K207" s="482"/>
      <c r="L207" s="482"/>
      <c r="M207" s="482"/>
      <c r="N207" s="482"/>
      <c r="O207" s="482"/>
      <c r="P207" s="482"/>
      <c r="Q207" s="482"/>
      <c r="R207" s="140"/>
      <c r="S207" s="140"/>
      <c r="T207" s="134"/>
      <c r="U207" s="140"/>
      <c r="V207" s="140"/>
      <c r="W207" s="140"/>
      <c r="X207" s="140"/>
      <c r="Y207" s="140"/>
      <c r="Z207" s="140"/>
      <c r="AA207" s="140"/>
      <c r="AB207" s="140"/>
      <c r="AC207" s="140"/>
      <c r="AD207" s="134"/>
      <c r="AE207" s="218"/>
      <c r="AF207" s="134"/>
      <c r="AG207" s="134"/>
      <c r="AH207" s="134"/>
      <c r="AI207" s="100"/>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c r="DA207" s="140"/>
      <c r="DB207" s="140"/>
      <c r="DC207" s="140"/>
    </row>
    <row r="208" spans="1:107" s="74" customFormat="1">
      <c r="A208" s="35"/>
      <c r="B208" s="368"/>
      <c r="C208" s="129"/>
      <c r="D208" s="35"/>
      <c r="E208" s="35"/>
      <c r="F208" s="482"/>
      <c r="G208" s="482"/>
      <c r="H208" s="482"/>
      <c r="I208" s="482"/>
      <c r="J208" s="482"/>
      <c r="K208" s="482"/>
      <c r="L208" s="482"/>
      <c r="M208" s="482"/>
      <c r="N208" s="482"/>
      <c r="O208" s="482"/>
      <c r="P208" s="482"/>
      <c r="Q208" s="482"/>
      <c r="R208" s="140"/>
      <c r="S208" s="140"/>
      <c r="T208" s="134"/>
      <c r="U208" s="140"/>
      <c r="V208" s="140"/>
      <c r="W208" s="140"/>
      <c r="X208" s="140"/>
      <c r="Y208" s="140"/>
      <c r="Z208" s="140"/>
      <c r="AA208" s="140"/>
      <c r="AB208" s="140"/>
      <c r="AC208" s="140"/>
      <c r="AD208" s="134"/>
      <c r="AE208" s="218"/>
      <c r="AF208" s="134"/>
      <c r="AG208" s="134"/>
      <c r="AH208" s="134"/>
      <c r="AI208" s="100"/>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c r="DA208" s="140"/>
      <c r="DB208" s="140"/>
      <c r="DC208" s="140"/>
    </row>
    <row r="209" spans="1:107" s="74" customFormat="1">
      <c r="A209" s="35"/>
      <c r="B209" s="368"/>
      <c r="C209" s="129"/>
      <c r="D209" s="35"/>
      <c r="E209" s="35"/>
      <c r="F209" s="482"/>
      <c r="G209" s="482"/>
      <c r="H209" s="482"/>
      <c r="I209" s="482"/>
      <c r="J209" s="482"/>
      <c r="K209" s="482"/>
      <c r="L209" s="482"/>
      <c r="M209" s="482"/>
      <c r="N209" s="482"/>
      <c r="O209" s="482"/>
      <c r="P209" s="482"/>
      <c r="Q209" s="482"/>
      <c r="R209" s="140"/>
      <c r="S209" s="140"/>
      <c r="T209" s="134"/>
      <c r="U209" s="140"/>
      <c r="V209" s="140"/>
      <c r="W209" s="140"/>
      <c r="X209" s="140"/>
      <c r="Y209" s="140"/>
      <c r="Z209" s="140"/>
      <c r="AA209" s="140"/>
      <c r="AB209" s="140"/>
      <c r="AC209" s="140"/>
      <c r="AD209" s="134"/>
      <c r="AE209" s="218"/>
      <c r="AF209" s="134"/>
      <c r="AG209" s="134"/>
      <c r="AH209" s="134"/>
      <c r="AI209" s="100"/>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c r="DA209" s="140"/>
      <c r="DB209" s="140"/>
      <c r="DC209" s="140"/>
    </row>
    <row r="210" spans="1:107" s="74" customFormat="1">
      <c r="A210" s="35"/>
      <c r="B210" s="368"/>
      <c r="C210" s="129"/>
      <c r="D210" s="35"/>
      <c r="E210" s="35"/>
      <c r="F210" s="482"/>
      <c r="G210" s="482"/>
      <c r="H210" s="482"/>
      <c r="I210" s="482"/>
      <c r="J210" s="482"/>
      <c r="K210" s="482"/>
      <c r="L210" s="482"/>
      <c r="M210" s="482"/>
      <c r="N210" s="482"/>
      <c r="O210" s="482"/>
      <c r="P210" s="482"/>
      <c r="Q210" s="482"/>
      <c r="R210" s="140"/>
      <c r="S210" s="140"/>
      <c r="T210" s="134"/>
      <c r="U210" s="140"/>
      <c r="V210" s="140"/>
      <c r="W210" s="140"/>
      <c r="X210" s="140"/>
      <c r="Y210" s="140"/>
      <c r="Z210" s="140"/>
      <c r="AA210" s="140"/>
      <c r="AB210" s="140"/>
      <c r="AC210" s="140"/>
      <c r="AD210" s="134"/>
      <c r="AE210" s="218"/>
      <c r="AF210" s="134"/>
      <c r="AG210" s="134"/>
      <c r="AH210" s="134"/>
      <c r="AI210" s="100"/>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c r="DA210" s="140"/>
      <c r="DB210" s="140"/>
      <c r="DC210" s="140"/>
    </row>
    <row r="211" spans="1:107" s="74" customFormat="1">
      <c r="A211" s="35"/>
      <c r="B211" s="368"/>
      <c r="C211" s="129"/>
      <c r="D211" s="35"/>
      <c r="E211" s="35"/>
      <c r="F211" s="482"/>
      <c r="G211" s="482"/>
      <c r="H211" s="482"/>
      <c r="I211" s="482"/>
      <c r="J211" s="482"/>
      <c r="K211" s="482"/>
      <c r="L211" s="482"/>
      <c r="M211" s="482"/>
      <c r="N211" s="482"/>
      <c r="O211" s="482"/>
      <c r="P211" s="482"/>
      <c r="Q211" s="482"/>
      <c r="R211" s="140"/>
      <c r="S211" s="140"/>
      <c r="T211" s="134"/>
      <c r="U211" s="140"/>
      <c r="V211" s="140"/>
      <c r="W211" s="140"/>
      <c r="X211" s="140"/>
      <c r="Y211" s="140"/>
      <c r="Z211" s="140"/>
      <c r="AA211" s="140"/>
      <c r="AB211" s="140"/>
      <c r="AC211" s="140"/>
      <c r="AD211" s="134"/>
      <c r="AE211" s="218"/>
      <c r="AF211" s="134"/>
      <c r="AG211" s="134"/>
      <c r="AH211" s="134"/>
      <c r="AI211" s="100"/>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c r="DA211" s="140"/>
      <c r="DB211" s="140"/>
      <c r="DC211" s="140"/>
    </row>
    <row r="212" spans="1:107" s="74" customFormat="1">
      <c r="A212" s="35"/>
      <c r="B212" s="368"/>
      <c r="C212" s="129"/>
      <c r="D212" s="35"/>
      <c r="E212" s="35"/>
      <c r="F212" s="482"/>
      <c r="G212" s="482"/>
      <c r="H212" s="482"/>
      <c r="I212" s="482"/>
      <c r="J212" s="482"/>
      <c r="K212" s="482"/>
      <c r="L212" s="482"/>
      <c r="M212" s="482"/>
      <c r="N212" s="482"/>
      <c r="O212" s="482"/>
      <c r="P212" s="482"/>
      <c r="Q212" s="482"/>
      <c r="R212" s="140"/>
      <c r="S212" s="140"/>
      <c r="T212" s="134"/>
      <c r="U212" s="140"/>
      <c r="V212" s="140"/>
      <c r="W212" s="140"/>
      <c r="X212" s="140"/>
      <c r="Y212" s="140"/>
      <c r="Z212" s="140"/>
      <c r="AA212" s="140"/>
      <c r="AB212" s="140"/>
      <c r="AC212" s="140"/>
      <c r="AD212" s="134"/>
      <c r="AE212" s="218"/>
      <c r="AF212" s="134"/>
      <c r="AG212" s="134"/>
      <c r="AH212" s="134"/>
      <c r="AI212" s="100"/>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c r="DA212" s="140"/>
      <c r="DB212" s="140"/>
      <c r="DC212" s="140"/>
    </row>
    <row r="213" spans="1:107" s="74" customFormat="1">
      <c r="A213" s="35"/>
      <c r="B213" s="368"/>
      <c r="C213" s="129"/>
      <c r="D213" s="35"/>
      <c r="E213" s="35"/>
      <c r="F213" s="482"/>
      <c r="G213" s="482"/>
      <c r="H213" s="482"/>
      <c r="I213" s="482"/>
      <c r="J213" s="482"/>
      <c r="K213" s="482"/>
      <c r="L213" s="482"/>
      <c r="M213" s="482"/>
      <c r="N213" s="482"/>
      <c r="O213" s="482"/>
      <c r="P213" s="482"/>
      <c r="Q213" s="482"/>
      <c r="R213" s="140"/>
      <c r="S213" s="140"/>
      <c r="T213" s="134"/>
      <c r="U213" s="140"/>
      <c r="V213" s="140"/>
      <c r="W213" s="140"/>
      <c r="X213" s="140"/>
      <c r="Y213" s="140"/>
      <c r="Z213" s="140"/>
      <c r="AA213" s="140"/>
      <c r="AB213" s="140"/>
      <c r="AC213" s="140"/>
      <c r="AD213" s="134"/>
      <c r="AE213" s="218"/>
      <c r="AF213" s="134"/>
      <c r="AG213" s="134"/>
      <c r="AH213" s="134"/>
      <c r="AI213" s="100"/>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c r="DA213" s="140"/>
      <c r="DB213" s="140"/>
      <c r="DC213" s="140"/>
    </row>
    <row r="214" spans="1:107" s="74" customFormat="1">
      <c r="A214" s="35"/>
      <c r="B214" s="368"/>
      <c r="C214" s="129"/>
      <c r="D214" s="35"/>
      <c r="E214" s="35"/>
      <c r="F214" s="482"/>
      <c r="G214" s="482"/>
      <c r="H214" s="482"/>
      <c r="I214" s="482"/>
      <c r="J214" s="482"/>
      <c r="K214" s="482"/>
      <c r="L214" s="482"/>
      <c r="M214" s="482"/>
      <c r="N214" s="482"/>
      <c r="O214" s="482"/>
      <c r="P214" s="482"/>
      <c r="Q214" s="482"/>
      <c r="R214" s="140"/>
      <c r="S214" s="140"/>
      <c r="T214" s="134"/>
      <c r="U214" s="140"/>
      <c r="V214" s="140"/>
      <c r="W214" s="140"/>
      <c r="X214" s="140"/>
      <c r="Y214" s="140"/>
      <c r="Z214" s="140"/>
      <c r="AA214" s="140"/>
      <c r="AB214" s="140"/>
      <c r="AC214" s="140"/>
      <c r="AD214" s="134"/>
      <c r="AE214" s="218"/>
      <c r="AF214" s="134"/>
      <c r="AG214" s="134"/>
      <c r="AH214" s="134"/>
      <c r="AI214" s="100"/>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c r="DA214" s="140"/>
      <c r="DB214" s="140"/>
      <c r="DC214" s="140"/>
    </row>
    <row r="215" spans="1:107" s="74" customFormat="1">
      <c r="A215" s="35"/>
      <c r="B215" s="368"/>
      <c r="C215" s="129"/>
      <c r="D215" s="35"/>
      <c r="E215" s="35"/>
      <c r="F215" s="482"/>
      <c r="G215" s="482"/>
      <c r="H215" s="482"/>
      <c r="I215" s="482"/>
      <c r="J215" s="482"/>
      <c r="K215" s="482"/>
      <c r="L215" s="482"/>
      <c r="M215" s="482"/>
      <c r="N215" s="482"/>
      <c r="O215" s="482"/>
      <c r="P215" s="482"/>
      <c r="Q215" s="482"/>
      <c r="R215" s="140"/>
      <c r="S215" s="140"/>
      <c r="T215" s="134"/>
      <c r="U215" s="140"/>
      <c r="V215" s="140"/>
      <c r="W215" s="140"/>
      <c r="X215" s="140"/>
      <c r="Y215" s="140"/>
      <c r="Z215" s="140"/>
      <c r="AA215" s="140"/>
      <c r="AB215" s="140"/>
      <c r="AC215" s="140"/>
      <c r="AD215" s="134"/>
      <c r="AE215" s="218"/>
      <c r="AF215" s="134"/>
      <c r="AG215" s="134"/>
      <c r="AH215" s="134"/>
      <c r="AI215" s="100"/>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c r="DA215" s="140"/>
      <c r="DB215" s="140"/>
      <c r="DC215" s="140"/>
    </row>
    <row r="216" spans="1:107" s="74" customFormat="1">
      <c r="A216" s="35"/>
      <c r="B216" s="368"/>
      <c r="C216" s="129"/>
      <c r="D216" s="35"/>
      <c r="E216" s="35"/>
      <c r="F216" s="482"/>
      <c r="G216" s="482"/>
      <c r="H216" s="482"/>
      <c r="I216" s="482"/>
      <c r="J216" s="482"/>
      <c r="K216" s="482"/>
      <c r="L216" s="482"/>
      <c r="M216" s="482"/>
      <c r="N216" s="482"/>
      <c r="O216" s="482"/>
      <c r="P216" s="482"/>
      <c r="Q216" s="482"/>
      <c r="R216" s="140"/>
      <c r="S216" s="140"/>
      <c r="T216" s="134"/>
      <c r="U216" s="140"/>
      <c r="V216" s="140"/>
      <c r="W216" s="140"/>
      <c r="X216" s="140"/>
      <c r="Y216" s="140"/>
      <c r="Z216" s="140"/>
      <c r="AA216" s="140"/>
      <c r="AB216" s="140"/>
      <c r="AC216" s="140"/>
      <c r="AD216" s="134"/>
      <c r="AE216" s="218"/>
      <c r="AF216" s="134"/>
      <c r="AG216" s="134"/>
      <c r="AH216" s="134"/>
      <c r="AI216" s="100"/>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c r="DA216" s="140"/>
      <c r="DB216" s="140"/>
      <c r="DC216" s="140"/>
    </row>
    <row r="217" spans="1:107" s="74" customFormat="1">
      <c r="A217" s="35"/>
      <c r="B217" s="368"/>
      <c r="C217" s="129"/>
      <c r="D217" s="35"/>
      <c r="E217" s="35"/>
      <c r="F217" s="482"/>
      <c r="G217" s="482"/>
      <c r="H217" s="482"/>
      <c r="I217" s="482"/>
      <c r="J217" s="482"/>
      <c r="K217" s="482"/>
      <c r="L217" s="482"/>
      <c r="M217" s="482"/>
      <c r="N217" s="482"/>
      <c r="O217" s="482"/>
      <c r="P217" s="482"/>
      <c r="Q217" s="482"/>
      <c r="R217" s="140"/>
      <c r="S217" s="140"/>
      <c r="T217" s="134"/>
      <c r="U217" s="140"/>
      <c r="V217" s="140"/>
      <c r="W217" s="140"/>
      <c r="X217" s="140"/>
      <c r="Y217" s="140"/>
      <c r="Z217" s="140"/>
      <c r="AA217" s="140"/>
      <c r="AB217" s="140"/>
      <c r="AC217" s="140"/>
      <c r="AD217" s="134"/>
      <c r="AE217" s="218"/>
      <c r="AF217" s="134"/>
      <c r="AG217" s="134"/>
      <c r="AH217" s="134"/>
      <c r="AI217" s="100"/>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c r="DA217" s="140"/>
      <c r="DB217" s="140"/>
      <c r="DC217" s="140"/>
    </row>
    <row r="218" spans="1:107" s="74" customFormat="1">
      <c r="A218" s="35"/>
      <c r="B218" s="368"/>
      <c r="C218" s="129"/>
      <c r="D218" s="35"/>
      <c r="E218" s="35"/>
      <c r="F218" s="482"/>
      <c r="G218" s="482"/>
      <c r="H218" s="482"/>
      <c r="I218" s="482"/>
      <c r="J218" s="482"/>
      <c r="K218" s="482"/>
      <c r="L218" s="482"/>
      <c r="M218" s="482"/>
      <c r="N218" s="482"/>
      <c r="O218" s="482"/>
      <c r="P218" s="482"/>
      <c r="Q218" s="482"/>
      <c r="R218" s="140"/>
      <c r="S218" s="140"/>
      <c r="T218" s="134"/>
      <c r="U218" s="140"/>
      <c r="V218" s="140"/>
      <c r="W218" s="140"/>
      <c r="X218" s="140"/>
      <c r="Y218" s="140"/>
      <c r="Z218" s="140"/>
      <c r="AA218" s="140"/>
      <c r="AB218" s="140"/>
      <c r="AC218" s="140"/>
      <c r="AD218" s="134"/>
      <c r="AE218" s="218"/>
      <c r="AF218" s="134"/>
      <c r="AG218" s="134"/>
      <c r="AH218" s="134"/>
      <c r="AI218" s="100"/>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c r="DA218" s="140"/>
      <c r="DB218" s="140"/>
      <c r="DC218" s="140"/>
    </row>
    <row r="219" spans="1:107" s="74" customFormat="1">
      <c r="A219" s="35"/>
      <c r="B219" s="368"/>
      <c r="C219" s="129"/>
      <c r="D219" s="35"/>
      <c r="E219" s="35"/>
      <c r="F219" s="482"/>
      <c r="G219" s="482"/>
      <c r="H219" s="482"/>
      <c r="I219" s="482"/>
      <c r="J219" s="482"/>
      <c r="K219" s="482"/>
      <c r="L219" s="482"/>
      <c r="M219" s="482"/>
      <c r="N219" s="482"/>
      <c r="O219" s="482"/>
      <c r="P219" s="482"/>
      <c r="Q219" s="482"/>
      <c r="R219" s="140"/>
      <c r="S219" s="140"/>
      <c r="T219" s="134"/>
      <c r="U219" s="140"/>
      <c r="V219" s="140"/>
      <c r="W219" s="140"/>
      <c r="X219" s="140"/>
      <c r="Y219" s="140"/>
      <c r="Z219" s="140"/>
      <c r="AA219" s="140"/>
      <c r="AB219" s="140"/>
      <c r="AC219" s="140"/>
      <c r="AD219" s="134"/>
      <c r="AE219" s="218"/>
      <c r="AF219" s="134"/>
      <c r="AG219" s="134"/>
      <c r="AH219" s="134"/>
      <c r="AI219" s="100"/>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c r="DA219" s="140"/>
      <c r="DB219" s="140"/>
      <c r="DC219" s="140"/>
    </row>
    <row r="220" spans="1:107" s="74" customFormat="1">
      <c r="A220" s="35"/>
      <c r="B220" s="368"/>
      <c r="C220" s="129"/>
      <c r="D220" s="35"/>
      <c r="E220" s="35"/>
      <c r="F220" s="482"/>
      <c r="G220" s="482"/>
      <c r="H220" s="482"/>
      <c r="I220" s="482"/>
      <c r="J220" s="482"/>
      <c r="K220" s="482"/>
      <c r="L220" s="482"/>
      <c r="M220" s="482"/>
      <c r="N220" s="482"/>
      <c r="O220" s="482"/>
      <c r="P220" s="482"/>
      <c r="Q220" s="482"/>
      <c r="R220" s="140"/>
      <c r="S220" s="140"/>
      <c r="T220" s="134"/>
      <c r="U220" s="140"/>
      <c r="V220" s="140"/>
      <c r="W220" s="140"/>
      <c r="X220" s="140"/>
      <c r="Y220" s="140"/>
      <c r="Z220" s="140"/>
      <c r="AA220" s="140"/>
      <c r="AB220" s="140"/>
      <c r="AC220" s="140"/>
      <c r="AD220" s="134"/>
      <c r="AE220" s="218"/>
      <c r="AF220" s="134"/>
      <c r="AG220" s="134"/>
      <c r="AH220" s="134"/>
      <c r="AI220" s="100"/>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c r="DA220" s="140"/>
      <c r="DB220" s="140"/>
      <c r="DC220" s="140"/>
    </row>
    <row r="221" spans="1:107" s="74" customFormat="1">
      <c r="A221" s="35"/>
      <c r="B221" s="368"/>
      <c r="C221" s="129"/>
      <c r="D221" s="35"/>
      <c r="E221" s="35"/>
      <c r="F221" s="482"/>
      <c r="G221" s="482"/>
      <c r="H221" s="482"/>
      <c r="I221" s="482"/>
      <c r="J221" s="482"/>
      <c r="K221" s="482"/>
      <c r="L221" s="482"/>
      <c r="M221" s="482"/>
      <c r="N221" s="482"/>
      <c r="O221" s="482"/>
      <c r="P221" s="482"/>
      <c r="Q221" s="482"/>
      <c r="R221" s="140"/>
      <c r="S221" s="140"/>
      <c r="T221" s="134"/>
      <c r="U221" s="140"/>
      <c r="V221" s="140"/>
      <c r="W221" s="140"/>
      <c r="X221" s="140"/>
      <c r="Y221" s="140"/>
      <c r="Z221" s="140"/>
      <c r="AA221" s="140"/>
      <c r="AB221" s="140"/>
      <c r="AC221" s="140"/>
      <c r="AD221" s="134"/>
      <c r="AE221" s="218"/>
      <c r="AF221" s="134"/>
      <c r="AG221" s="134"/>
      <c r="AH221" s="134"/>
      <c r="AI221" s="100"/>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c r="DA221" s="140"/>
      <c r="DB221" s="140"/>
      <c r="DC221" s="140"/>
    </row>
    <row r="222" spans="1:107" s="74" customFormat="1">
      <c r="A222" s="35"/>
      <c r="B222" s="368"/>
      <c r="C222" s="129"/>
      <c r="D222" s="35"/>
      <c r="E222" s="35"/>
      <c r="F222" s="482"/>
      <c r="G222" s="482"/>
      <c r="H222" s="482"/>
      <c r="I222" s="482"/>
      <c r="J222" s="482"/>
      <c r="K222" s="482"/>
      <c r="L222" s="482"/>
      <c r="M222" s="482"/>
      <c r="N222" s="482"/>
      <c r="O222" s="482"/>
      <c r="P222" s="482"/>
      <c r="Q222" s="482"/>
      <c r="R222" s="140"/>
      <c r="S222" s="140"/>
      <c r="T222" s="134"/>
      <c r="U222" s="140"/>
      <c r="V222" s="140"/>
      <c r="W222" s="140"/>
      <c r="X222" s="140"/>
      <c r="Y222" s="140"/>
      <c r="Z222" s="140"/>
      <c r="AA222" s="140"/>
      <c r="AB222" s="140"/>
      <c r="AC222" s="140"/>
      <c r="AD222" s="134"/>
      <c r="AE222" s="218"/>
      <c r="AF222" s="134"/>
      <c r="AG222" s="134"/>
      <c r="AH222" s="134"/>
      <c r="AI222" s="100"/>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c r="DA222" s="140"/>
      <c r="DB222" s="140"/>
      <c r="DC222" s="140"/>
    </row>
    <row r="223" spans="1:107" s="74" customFormat="1">
      <c r="A223" s="35"/>
      <c r="B223" s="368"/>
      <c r="C223" s="129"/>
      <c r="D223" s="35"/>
      <c r="E223" s="35"/>
      <c r="F223" s="482"/>
      <c r="G223" s="482"/>
      <c r="H223" s="482"/>
      <c r="I223" s="482"/>
      <c r="J223" s="482"/>
      <c r="K223" s="482"/>
      <c r="L223" s="482"/>
      <c r="M223" s="482"/>
      <c r="N223" s="482"/>
      <c r="O223" s="482"/>
      <c r="P223" s="482"/>
      <c r="Q223" s="482"/>
      <c r="R223" s="140"/>
      <c r="S223" s="140"/>
      <c r="T223" s="134"/>
      <c r="U223" s="140"/>
      <c r="V223" s="140"/>
      <c r="W223" s="140"/>
      <c r="X223" s="140"/>
      <c r="Y223" s="140"/>
      <c r="Z223" s="140"/>
      <c r="AA223" s="140"/>
      <c r="AB223" s="140"/>
      <c r="AC223" s="140"/>
      <c r="AD223" s="134"/>
      <c r="AE223" s="218"/>
      <c r="AF223" s="134"/>
      <c r="AG223" s="134"/>
      <c r="AH223" s="134"/>
      <c r="AI223" s="100"/>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c r="DA223" s="140"/>
      <c r="DB223" s="140"/>
      <c r="DC223" s="140"/>
    </row>
    <row r="224" spans="1:107" s="74" customFormat="1">
      <c r="A224" s="35"/>
      <c r="B224" s="368"/>
      <c r="C224" s="129"/>
      <c r="D224" s="35"/>
      <c r="E224" s="35"/>
      <c r="F224" s="482"/>
      <c r="G224" s="482"/>
      <c r="H224" s="482"/>
      <c r="I224" s="482"/>
      <c r="J224" s="482"/>
      <c r="K224" s="482"/>
      <c r="L224" s="482"/>
      <c r="M224" s="482"/>
      <c r="N224" s="482"/>
      <c r="O224" s="482"/>
      <c r="P224" s="482"/>
      <c r="Q224" s="482"/>
      <c r="R224" s="140"/>
      <c r="S224" s="140"/>
      <c r="T224" s="134"/>
      <c r="U224" s="140"/>
      <c r="V224" s="140"/>
      <c r="W224" s="140"/>
      <c r="X224" s="140"/>
      <c r="Y224" s="140"/>
      <c r="Z224" s="140"/>
      <c r="AA224" s="140"/>
      <c r="AB224" s="140"/>
      <c r="AC224" s="140"/>
      <c r="AD224" s="134"/>
      <c r="AE224" s="218"/>
      <c r="AF224" s="134"/>
      <c r="AG224" s="134"/>
      <c r="AH224" s="134"/>
      <c r="AI224" s="100"/>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c r="DA224" s="140"/>
      <c r="DB224" s="140"/>
      <c r="DC224" s="140"/>
    </row>
    <row r="225" spans="1:107" s="74" customFormat="1">
      <c r="A225" s="35"/>
      <c r="B225" s="368"/>
      <c r="C225" s="129"/>
      <c r="D225" s="35"/>
      <c r="E225" s="35"/>
      <c r="F225" s="482"/>
      <c r="G225" s="482"/>
      <c r="H225" s="482"/>
      <c r="I225" s="482"/>
      <c r="J225" s="482"/>
      <c r="K225" s="482"/>
      <c r="L225" s="482"/>
      <c r="M225" s="482"/>
      <c r="N225" s="482"/>
      <c r="O225" s="482"/>
      <c r="P225" s="482"/>
      <c r="Q225" s="482"/>
      <c r="R225" s="140"/>
      <c r="S225" s="140"/>
      <c r="T225" s="134"/>
      <c r="U225" s="140"/>
      <c r="V225" s="140"/>
      <c r="W225" s="140"/>
      <c r="X225" s="140"/>
      <c r="Y225" s="140"/>
      <c r="Z225" s="140"/>
      <c r="AA225" s="140"/>
      <c r="AB225" s="140"/>
      <c r="AC225" s="140"/>
      <c r="AD225" s="134"/>
      <c r="AE225" s="218"/>
      <c r="AF225" s="134"/>
      <c r="AG225" s="134"/>
      <c r="AH225" s="134"/>
      <c r="AI225" s="100"/>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c r="DA225" s="140"/>
      <c r="DB225" s="140"/>
      <c r="DC225" s="140"/>
    </row>
    <row r="226" spans="1:107" s="74" customFormat="1">
      <c r="A226" s="35"/>
      <c r="B226" s="368"/>
      <c r="C226" s="129"/>
      <c r="D226" s="35"/>
      <c r="E226" s="35"/>
      <c r="F226" s="482"/>
      <c r="G226" s="482"/>
      <c r="H226" s="482"/>
      <c r="I226" s="482"/>
      <c r="J226" s="482"/>
      <c r="K226" s="482"/>
      <c r="L226" s="482"/>
      <c r="M226" s="482"/>
      <c r="N226" s="482"/>
      <c r="O226" s="482"/>
      <c r="P226" s="482"/>
      <c r="Q226" s="482"/>
      <c r="R226" s="140"/>
      <c r="S226" s="140"/>
      <c r="T226" s="134"/>
      <c r="U226" s="140"/>
      <c r="V226" s="140"/>
      <c r="W226" s="140"/>
      <c r="X226" s="140"/>
      <c r="Y226" s="140"/>
      <c r="Z226" s="140"/>
      <c r="AA226" s="140"/>
      <c r="AB226" s="140"/>
      <c r="AC226" s="140"/>
      <c r="AD226" s="134"/>
      <c r="AE226" s="218"/>
      <c r="AF226" s="134"/>
      <c r="AG226" s="134"/>
      <c r="AH226" s="134"/>
      <c r="AI226" s="100"/>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c r="DA226" s="140"/>
      <c r="DB226" s="140"/>
      <c r="DC226" s="140"/>
    </row>
    <row r="227" spans="1:107" s="74" customFormat="1">
      <c r="A227" s="35"/>
      <c r="B227" s="368"/>
      <c r="C227" s="129"/>
      <c r="D227" s="35"/>
      <c r="E227" s="35"/>
      <c r="F227" s="482"/>
      <c r="G227" s="482"/>
      <c r="H227" s="482"/>
      <c r="I227" s="482"/>
      <c r="J227" s="482"/>
      <c r="K227" s="482"/>
      <c r="L227" s="482"/>
      <c r="M227" s="482"/>
      <c r="N227" s="482"/>
      <c r="O227" s="482"/>
      <c r="P227" s="482"/>
      <c r="Q227" s="482"/>
      <c r="R227" s="140"/>
      <c r="S227" s="140"/>
      <c r="T227" s="134"/>
      <c r="U227" s="140"/>
      <c r="V227" s="140"/>
      <c r="W227" s="140"/>
      <c r="X227" s="140"/>
      <c r="Y227" s="140"/>
      <c r="Z227" s="140"/>
      <c r="AA227" s="140"/>
      <c r="AB227" s="140"/>
      <c r="AC227" s="140"/>
      <c r="AD227" s="134"/>
      <c r="AE227" s="218"/>
      <c r="AF227" s="134"/>
      <c r="AG227" s="134"/>
      <c r="AH227" s="134"/>
      <c r="AI227" s="100"/>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c r="DA227" s="140"/>
      <c r="DB227" s="140"/>
      <c r="DC227" s="140"/>
    </row>
    <row r="228" spans="1:107" s="74" customFormat="1">
      <c r="A228" s="35"/>
      <c r="B228" s="368"/>
      <c r="C228" s="129"/>
      <c r="D228" s="35"/>
      <c r="E228" s="35"/>
      <c r="F228" s="482"/>
      <c r="G228" s="482"/>
      <c r="H228" s="482"/>
      <c r="I228" s="482"/>
      <c r="J228" s="482"/>
      <c r="K228" s="482"/>
      <c r="L228" s="482"/>
      <c r="M228" s="482"/>
      <c r="N228" s="482"/>
      <c r="O228" s="482"/>
      <c r="P228" s="482"/>
      <c r="Q228" s="482"/>
      <c r="R228" s="140"/>
      <c r="S228" s="140"/>
      <c r="T228" s="134"/>
      <c r="U228" s="140"/>
      <c r="V228" s="140"/>
      <c r="W228" s="140"/>
      <c r="X228" s="140"/>
      <c r="Y228" s="140"/>
      <c r="Z228" s="140"/>
      <c r="AA228" s="140"/>
      <c r="AB228" s="140"/>
      <c r="AC228" s="140"/>
      <c r="AD228" s="134"/>
      <c r="AE228" s="218"/>
      <c r="AF228" s="134"/>
      <c r="AG228" s="134"/>
      <c r="AH228" s="134"/>
      <c r="AI228" s="100"/>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c r="DA228" s="140"/>
      <c r="DB228" s="140"/>
      <c r="DC228" s="140"/>
    </row>
    <row r="229" spans="1:107" s="74" customFormat="1">
      <c r="A229" s="35"/>
      <c r="B229" s="368"/>
      <c r="C229" s="129"/>
      <c r="D229" s="35"/>
      <c r="E229" s="35"/>
      <c r="F229" s="482"/>
      <c r="G229" s="482"/>
      <c r="H229" s="482"/>
      <c r="I229" s="482"/>
      <c r="J229" s="482"/>
      <c r="K229" s="482"/>
      <c r="L229" s="482"/>
      <c r="M229" s="482"/>
      <c r="N229" s="482"/>
      <c r="O229" s="482"/>
      <c r="P229" s="482"/>
      <c r="Q229" s="482"/>
      <c r="R229" s="140"/>
      <c r="S229" s="140"/>
      <c r="T229" s="134"/>
      <c r="U229" s="140"/>
      <c r="V229" s="140"/>
      <c r="W229" s="140"/>
      <c r="X229" s="140"/>
      <c r="Y229" s="140"/>
      <c r="Z229" s="140"/>
      <c r="AA229" s="140"/>
      <c r="AB229" s="140"/>
      <c r="AC229" s="140"/>
      <c r="AD229" s="134"/>
      <c r="AE229" s="218"/>
      <c r="AF229" s="134"/>
      <c r="AG229" s="134"/>
      <c r="AH229" s="134"/>
      <c r="AI229" s="100"/>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c r="DA229" s="140"/>
      <c r="DB229" s="140"/>
      <c r="DC229" s="140"/>
    </row>
    <row r="230" spans="1:107" s="74" customFormat="1">
      <c r="A230" s="35"/>
      <c r="B230" s="368"/>
      <c r="C230" s="129"/>
      <c r="D230" s="35"/>
      <c r="E230" s="35"/>
      <c r="F230" s="482"/>
      <c r="G230" s="482"/>
      <c r="H230" s="482"/>
      <c r="I230" s="482"/>
      <c r="J230" s="482"/>
      <c r="K230" s="482"/>
      <c r="L230" s="482"/>
      <c r="M230" s="482"/>
      <c r="N230" s="482"/>
      <c r="O230" s="482"/>
      <c r="P230" s="482"/>
      <c r="Q230" s="482"/>
      <c r="R230" s="140"/>
      <c r="S230" s="140"/>
      <c r="T230" s="134"/>
      <c r="U230" s="140"/>
      <c r="V230" s="140"/>
      <c r="W230" s="140"/>
      <c r="X230" s="140"/>
      <c r="Y230" s="140"/>
      <c r="Z230" s="140"/>
      <c r="AA230" s="140"/>
      <c r="AB230" s="140"/>
      <c r="AC230" s="140"/>
      <c r="AD230" s="134"/>
      <c r="AE230" s="218"/>
      <c r="AF230" s="134"/>
      <c r="AG230" s="134"/>
      <c r="AH230" s="134"/>
      <c r="AI230" s="100"/>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c r="DA230" s="140"/>
      <c r="DB230" s="140"/>
      <c r="DC230" s="140"/>
    </row>
  </sheetData>
  <phoneticPr fontId="68" type="noConversion"/>
  <pageMargins left="0.62013888888888891" right="0.49027777777777776" top="0.77986111111111112" bottom="0.87986111111111109" header="0.51180555555555551" footer="0.51180555555555551"/>
  <pageSetup paperSize="9" firstPageNumber="0" orientation="landscape"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J75"/>
  <sheetViews>
    <sheetView workbookViewId="0">
      <selection sqref="A1:J75"/>
    </sheetView>
  </sheetViews>
  <sheetFormatPr baseColWidth="10" defaultRowHeight="12.75"/>
  <sheetData>
    <row r="1" spans="1:10" ht="12.75" customHeight="1">
      <c r="A1" s="805"/>
      <c r="B1" s="805"/>
      <c r="C1" s="805"/>
      <c r="D1" s="805"/>
      <c r="E1" s="805"/>
      <c r="F1" s="805"/>
      <c r="G1" s="805"/>
      <c r="H1" s="805"/>
      <c r="I1" s="805"/>
      <c r="J1" s="805"/>
    </row>
    <row r="2" spans="1:10">
      <c r="A2" s="805"/>
      <c r="B2" s="805"/>
      <c r="C2" s="805"/>
      <c r="D2" s="805"/>
      <c r="E2" s="805"/>
      <c r="F2" s="805"/>
      <c r="G2" s="805"/>
      <c r="H2" s="805"/>
      <c r="I2" s="805"/>
      <c r="J2" s="805"/>
    </row>
    <row r="3" spans="1:10">
      <c r="A3" s="805"/>
      <c r="B3" s="805"/>
      <c r="C3" s="805"/>
      <c r="D3" s="805"/>
      <c r="E3" s="805"/>
      <c r="F3" s="805"/>
      <c r="G3" s="805"/>
      <c r="H3" s="805"/>
      <c r="I3" s="805"/>
      <c r="J3" s="805"/>
    </row>
    <row r="4" spans="1:10">
      <c r="A4" s="805"/>
      <c r="B4" s="805"/>
      <c r="C4" s="805"/>
      <c r="D4" s="805"/>
      <c r="E4" s="805"/>
      <c r="F4" s="805"/>
      <c r="G4" s="805"/>
      <c r="H4" s="805"/>
      <c r="I4" s="805"/>
      <c r="J4" s="805"/>
    </row>
    <row r="5" spans="1:10">
      <c r="A5" s="805"/>
      <c r="B5" s="805"/>
      <c r="C5" s="805"/>
      <c r="D5" s="805"/>
      <c r="E5" s="805"/>
      <c r="F5" s="805"/>
      <c r="G5" s="805"/>
      <c r="H5" s="805"/>
      <c r="I5" s="805"/>
      <c r="J5" s="805"/>
    </row>
    <row r="6" spans="1:10">
      <c r="A6" s="805"/>
      <c r="B6" s="805"/>
      <c r="C6" s="805"/>
      <c r="D6" s="805"/>
      <c r="E6" s="805"/>
      <c r="F6" s="805"/>
      <c r="G6" s="805"/>
      <c r="H6" s="805"/>
      <c r="I6" s="805"/>
      <c r="J6" s="805"/>
    </row>
    <row r="7" spans="1:10">
      <c r="A7" s="805"/>
      <c r="B7" s="805"/>
      <c r="C7" s="805"/>
      <c r="D7" s="805"/>
      <c r="E7" s="805"/>
      <c r="F7" s="805"/>
      <c r="G7" s="805"/>
      <c r="H7" s="805"/>
      <c r="I7" s="805"/>
      <c r="J7" s="805"/>
    </row>
    <row r="8" spans="1:10">
      <c r="A8" s="805"/>
      <c r="B8" s="805"/>
      <c r="C8" s="805"/>
      <c r="D8" s="805"/>
      <c r="E8" s="805"/>
      <c r="F8" s="805"/>
      <c r="G8" s="805"/>
      <c r="H8" s="805"/>
      <c r="I8" s="805"/>
      <c r="J8" s="805"/>
    </row>
    <row r="9" spans="1:10">
      <c r="A9" s="805"/>
      <c r="B9" s="805"/>
      <c r="C9" s="805"/>
      <c r="D9" s="805"/>
      <c r="E9" s="805"/>
      <c r="F9" s="805"/>
      <c r="G9" s="805"/>
      <c r="H9" s="805"/>
      <c r="I9" s="805"/>
      <c r="J9" s="805"/>
    </row>
    <row r="10" spans="1:10">
      <c r="A10" s="805"/>
      <c r="B10" s="805"/>
      <c r="C10" s="805"/>
      <c r="D10" s="805"/>
      <c r="E10" s="805"/>
      <c r="F10" s="805"/>
      <c r="G10" s="805"/>
      <c r="H10" s="805"/>
      <c r="I10" s="805"/>
      <c r="J10" s="805"/>
    </row>
    <row r="11" spans="1:10">
      <c r="A11" s="805"/>
      <c r="B11" s="805"/>
      <c r="C11" s="805"/>
      <c r="D11" s="805"/>
      <c r="E11" s="805"/>
      <c r="F11" s="805"/>
      <c r="G11" s="805"/>
      <c r="H11" s="805"/>
      <c r="I11" s="805"/>
      <c r="J11" s="805"/>
    </row>
    <row r="12" spans="1:10">
      <c r="A12" s="805"/>
      <c r="B12" s="805"/>
      <c r="C12" s="805"/>
      <c r="D12" s="805"/>
      <c r="E12" s="805"/>
      <c r="F12" s="805"/>
      <c r="G12" s="805"/>
      <c r="H12" s="805"/>
      <c r="I12" s="805"/>
      <c r="J12" s="805"/>
    </row>
    <row r="13" spans="1:10">
      <c r="A13" s="805"/>
      <c r="B13" s="805"/>
      <c r="C13" s="805"/>
      <c r="D13" s="805"/>
      <c r="E13" s="805"/>
      <c r="F13" s="805"/>
      <c r="G13" s="805"/>
      <c r="H13" s="805"/>
      <c r="I13" s="805"/>
      <c r="J13" s="805"/>
    </row>
    <row r="14" spans="1:10">
      <c r="A14" s="805"/>
      <c r="B14" s="805"/>
      <c r="C14" s="805"/>
      <c r="D14" s="805"/>
      <c r="E14" s="805"/>
      <c r="F14" s="805"/>
      <c r="G14" s="805"/>
      <c r="H14" s="805"/>
      <c r="I14" s="805"/>
      <c r="J14" s="805"/>
    </row>
    <row r="15" spans="1:10">
      <c r="A15" s="805"/>
      <c r="B15" s="805"/>
      <c r="C15" s="805"/>
      <c r="D15" s="805"/>
      <c r="E15" s="805"/>
      <c r="F15" s="805"/>
      <c r="G15" s="805"/>
      <c r="H15" s="805"/>
      <c r="I15" s="805"/>
      <c r="J15" s="805"/>
    </row>
    <row r="16" spans="1:10">
      <c r="A16" s="805"/>
      <c r="B16" s="805"/>
      <c r="C16" s="805"/>
      <c r="D16" s="805"/>
      <c r="E16" s="805"/>
      <c r="F16" s="805"/>
      <c r="G16" s="805"/>
      <c r="H16" s="805"/>
      <c r="I16" s="805"/>
      <c r="J16" s="805"/>
    </row>
    <row r="17" spans="1:10">
      <c r="A17" s="805"/>
      <c r="B17" s="805"/>
      <c r="C17" s="805"/>
      <c r="D17" s="805"/>
      <c r="E17" s="805"/>
      <c r="F17" s="805"/>
      <c r="G17" s="805"/>
      <c r="H17" s="805"/>
      <c r="I17" s="805"/>
      <c r="J17" s="805"/>
    </row>
    <row r="18" spans="1:10">
      <c r="A18" s="805"/>
      <c r="B18" s="805"/>
      <c r="C18" s="805"/>
      <c r="D18" s="805"/>
      <c r="E18" s="805"/>
      <c r="F18" s="805"/>
      <c r="G18" s="805"/>
      <c r="H18" s="805"/>
      <c r="I18" s="805"/>
      <c r="J18" s="805"/>
    </row>
    <row r="19" spans="1:10">
      <c r="A19" s="805"/>
      <c r="B19" s="805"/>
      <c r="C19" s="805"/>
      <c r="D19" s="805"/>
      <c r="E19" s="805"/>
      <c r="F19" s="805"/>
      <c r="G19" s="805"/>
      <c r="H19" s="805"/>
      <c r="I19" s="805"/>
      <c r="J19" s="805"/>
    </row>
    <row r="20" spans="1:10">
      <c r="A20" s="805"/>
      <c r="B20" s="805"/>
      <c r="C20" s="805"/>
      <c r="D20" s="805"/>
      <c r="E20" s="805"/>
      <c r="F20" s="805"/>
      <c r="G20" s="805"/>
      <c r="H20" s="805"/>
      <c r="I20" s="805"/>
      <c r="J20" s="805"/>
    </row>
    <row r="21" spans="1:10">
      <c r="A21" s="805"/>
      <c r="B21" s="805"/>
      <c r="C21" s="805"/>
      <c r="D21" s="805"/>
      <c r="E21" s="805"/>
      <c r="F21" s="805"/>
      <c r="G21" s="805"/>
      <c r="H21" s="805"/>
      <c r="I21" s="805"/>
      <c r="J21" s="805"/>
    </row>
    <row r="22" spans="1:10">
      <c r="A22" s="805"/>
      <c r="B22" s="805"/>
      <c r="C22" s="805"/>
      <c r="D22" s="805"/>
      <c r="E22" s="805"/>
      <c r="F22" s="805"/>
      <c r="G22" s="805"/>
      <c r="H22" s="805"/>
      <c r="I22" s="805"/>
      <c r="J22" s="805"/>
    </row>
    <row r="23" spans="1:10">
      <c r="A23" s="805"/>
      <c r="B23" s="805"/>
      <c r="C23" s="805"/>
      <c r="D23" s="805"/>
      <c r="E23" s="805"/>
      <c r="F23" s="805"/>
      <c r="G23" s="805"/>
      <c r="H23" s="805"/>
      <c r="I23" s="805"/>
      <c r="J23" s="805"/>
    </row>
    <row r="24" spans="1:10">
      <c r="A24" s="805"/>
      <c r="B24" s="805"/>
      <c r="C24" s="805"/>
      <c r="D24" s="805"/>
      <c r="E24" s="805"/>
      <c r="F24" s="805"/>
      <c r="G24" s="805"/>
      <c r="H24" s="805"/>
      <c r="I24" s="805"/>
      <c r="J24" s="805"/>
    </row>
    <row r="25" spans="1:10">
      <c r="A25" s="805"/>
      <c r="B25" s="805"/>
      <c r="C25" s="805"/>
      <c r="D25" s="805"/>
      <c r="E25" s="805"/>
      <c r="F25" s="805"/>
      <c r="G25" s="805"/>
      <c r="H25" s="805"/>
      <c r="I25" s="805"/>
      <c r="J25" s="805"/>
    </row>
    <row r="26" spans="1:10">
      <c r="A26" s="805"/>
      <c r="B26" s="805"/>
      <c r="C26" s="805"/>
      <c r="D26" s="805"/>
      <c r="E26" s="805"/>
      <c r="F26" s="805"/>
      <c r="G26" s="805"/>
      <c r="H26" s="805"/>
      <c r="I26" s="805"/>
      <c r="J26" s="805"/>
    </row>
    <row r="27" spans="1:10">
      <c r="A27" s="805"/>
      <c r="B27" s="805"/>
      <c r="C27" s="805"/>
      <c r="D27" s="805"/>
      <c r="E27" s="805"/>
      <c r="F27" s="805"/>
      <c r="G27" s="805"/>
      <c r="H27" s="805"/>
      <c r="I27" s="805"/>
      <c r="J27" s="805"/>
    </row>
    <row r="28" spans="1:10">
      <c r="A28" s="805"/>
      <c r="B28" s="805"/>
      <c r="C28" s="805"/>
      <c r="D28" s="805"/>
      <c r="E28" s="805"/>
      <c r="F28" s="805"/>
      <c r="G28" s="805"/>
      <c r="H28" s="805"/>
      <c r="I28" s="805"/>
      <c r="J28" s="805"/>
    </row>
    <row r="29" spans="1:10">
      <c r="A29" s="805"/>
      <c r="B29" s="805"/>
      <c r="C29" s="805"/>
      <c r="D29" s="805"/>
      <c r="E29" s="805"/>
      <c r="F29" s="805"/>
      <c r="G29" s="805"/>
      <c r="H29" s="805"/>
      <c r="I29" s="805"/>
      <c r="J29" s="805"/>
    </row>
    <row r="30" spans="1:10">
      <c r="A30" s="805"/>
      <c r="B30" s="805"/>
      <c r="C30" s="805"/>
      <c r="D30" s="805"/>
      <c r="E30" s="805"/>
      <c r="F30" s="805"/>
      <c r="G30" s="805"/>
      <c r="H30" s="805"/>
      <c r="I30" s="805"/>
      <c r="J30" s="805"/>
    </row>
    <row r="31" spans="1:10">
      <c r="A31" s="805"/>
      <c r="B31" s="805"/>
      <c r="C31" s="805"/>
      <c r="D31" s="805"/>
      <c r="E31" s="805"/>
      <c r="F31" s="805"/>
      <c r="G31" s="805"/>
      <c r="H31" s="805"/>
      <c r="I31" s="805"/>
      <c r="J31" s="805"/>
    </row>
    <row r="32" spans="1:10">
      <c r="A32" s="805"/>
      <c r="B32" s="805"/>
      <c r="C32" s="805"/>
      <c r="D32" s="805"/>
      <c r="E32" s="805"/>
      <c r="F32" s="805"/>
      <c r="G32" s="805"/>
      <c r="H32" s="805"/>
      <c r="I32" s="805"/>
      <c r="J32" s="805"/>
    </row>
    <row r="33" spans="1:10">
      <c r="A33" s="805"/>
      <c r="B33" s="805"/>
      <c r="C33" s="805"/>
      <c r="D33" s="805"/>
      <c r="E33" s="805"/>
      <c r="F33" s="805"/>
      <c r="G33" s="805"/>
      <c r="H33" s="805"/>
      <c r="I33" s="805"/>
      <c r="J33" s="805"/>
    </row>
    <row r="34" spans="1:10">
      <c r="A34" s="805"/>
      <c r="B34" s="805"/>
      <c r="C34" s="805"/>
      <c r="D34" s="805"/>
      <c r="E34" s="805"/>
      <c r="F34" s="805"/>
      <c r="G34" s="805"/>
      <c r="H34" s="805"/>
      <c r="I34" s="805"/>
      <c r="J34" s="805"/>
    </row>
    <row r="35" spans="1:10">
      <c r="A35" s="805"/>
      <c r="B35" s="805"/>
      <c r="C35" s="805"/>
      <c r="D35" s="805"/>
      <c r="E35" s="805"/>
      <c r="F35" s="805"/>
      <c r="G35" s="805"/>
      <c r="H35" s="805"/>
      <c r="I35" s="805"/>
      <c r="J35" s="805"/>
    </row>
    <row r="36" spans="1:10">
      <c r="A36" s="805"/>
      <c r="B36" s="805"/>
      <c r="C36" s="805"/>
      <c r="D36" s="805"/>
      <c r="E36" s="805"/>
      <c r="F36" s="805"/>
      <c r="G36" s="805"/>
      <c r="H36" s="805"/>
      <c r="I36" s="805"/>
      <c r="J36" s="805"/>
    </row>
    <row r="37" spans="1:10">
      <c r="A37" s="805"/>
      <c r="B37" s="805"/>
      <c r="C37" s="805"/>
      <c r="D37" s="805"/>
      <c r="E37" s="805"/>
      <c r="F37" s="805"/>
      <c r="G37" s="805"/>
      <c r="H37" s="805"/>
      <c r="I37" s="805"/>
      <c r="J37" s="805"/>
    </row>
    <row r="38" spans="1:10">
      <c r="A38" s="805"/>
      <c r="B38" s="805"/>
      <c r="C38" s="805"/>
      <c r="D38" s="805"/>
      <c r="E38" s="805"/>
      <c r="F38" s="805"/>
      <c r="G38" s="805"/>
      <c r="H38" s="805"/>
      <c r="I38" s="805"/>
      <c r="J38" s="805"/>
    </row>
    <row r="39" spans="1:10">
      <c r="A39" s="805"/>
      <c r="B39" s="805"/>
      <c r="C39" s="805"/>
      <c r="D39" s="805"/>
      <c r="E39" s="805"/>
      <c r="F39" s="805"/>
      <c r="G39" s="805"/>
      <c r="H39" s="805"/>
      <c r="I39" s="805"/>
      <c r="J39" s="805"/>
    </row>
    <row r="40" spans="1:10">
      <c r="A40" s="805"/>
      <c r="B40" s="805"/>
      <c r="C40" s="805"/>
      <c r="D40" s="805"/>
      <c r="E40" s="805"/>
      <c r="F40" s="805"/>
      <c r="G40" s="805"/>
      <c r="H40" s="805"/>
      <c r="I40" s="805"/>
      <c r="J40" s="805"/>
    </row>
    <row r="41" spans="1:10">
      <c r="A41" s="805"/>
      <c r="B41" s="805"/>
      <c r="C41" s="805"/>
      <c r="D41" s="805"/>
      <c r="E41" s="805"/>
      <c r="F41" s="805"/>
      <c r="G41" s="805"/>
      <c r="H41" s="805"/>
      <c r="I41" s="805"/>
      <c r="J41" s="805"/>
    </row>
    <row r="42" spans="1:10">
      <c r="A42" s="805"/>
      <c r="B42" s="805"/>
      <c r="C42" s="805"/>
      <c r="D42" s="805"/>
      <c r="E42" s="805"/>
      <c r="F42" s="805"/>
      <c r="G42" s="805"/>
      <c r="H42" s="805"/>
      <c r="I42" s="805"/>
      <c r="J42" s="805"/>
    </row>
    <row r="43" spans="1:10">
      <c r="A43" s="805"/>
      <c r="B43" s="805"/>
      <c r="C43" s="805"/>
      <c r="D43" s="805"/>
      <c r="E43" s="805"/>
      <c r="F43" s="805"/>
      <c r="G43" s="805"/>
      <c r="H43" s="805"/>
      <c r="I43" s="805"/>
      <c r="J43" s="805"/>
    </row>
    <row r="44" spans="1:10">
      <c r="A44" s="805"/>
      <c r="B44" s="805"/>
      <c r="C44" s="805"/>
      <c r="D44" s="805"/>
      <c r="E44" s="805"/>
      <c r="F44" s="805"/>
      <c r="G44" s="805"/>
      <c r="H44" s="805"/>
      <c r="I44" s="805"/>
      <c r="J44" s="805"/>
    </row>
    <row r="45" spans="1:10">
      <c r="A45" s="805"/>
      <c r="B45" s="805"/>
      <c r="C45" s="805"/>
      <c r="D45" s="805"/>
      <c r="E45" s="805"/>
      <c r="F45" s="805"/>
      <c r="G45" s="805"/>
      <c r="H45" s="805"/>
      <c r="I45" s="805"/>
      <c r="J45" s="805"/>
    </row>
    <row r="46" spans="1:10">
      <c r="A46" s="805"/>
      <c r="B46" s="805"/>
      <c r="C46" s="805"/>
      <c r="D46" s="805"/>
      <c r="E46" s="805"/>
      <c r="F46" s="805"/>
      <c r="G46" s="805"/>
      <c r="H46" s="805"/>
      <c r="I46" s="805"/>
      <c r="J46" s="805"/>
    </row>
    <row r="47" spans="1:10">
      <c r="A47" s="805"/>
      <c r="B47" s="805"/>
      <c r="C47" s="805"/>
      <c r="D47" s="805"/>
      <c r="E47" s="805"/>
      <c r="F47" s="805"/>
      <c r="G47" s="805"/>
      <c r="H47" s="805"/>
      <c r="I47" s="805"/>
      <c r="J47" s="805"/>
    </row>
    <row r="48" spans="1:10">
      <c r="A48" s="805"/>
      <c r="B48" s="805"/>
      <c r="C48" s="805"/>
      <c r="D48" s="805"/>
      <c r="E48" s="805"/>
      <c r="F48" s="805"/>
      <c r="G48" s="805"/>
      <c r="H48" s="805"/>
      <c r="I48" s="805"/>
      <c r="J48" s="805"/>
    </row>
    <row r="49" spans="1:10">
      <c r="A49" s="805"/>
      <c r="B49" s="805"/>
      <c r="C49" s="805"/>
      <c r="D49" s="805"/>
      <c r="E49" s="805"/>
      <c r="F49" s="805"/>
      <c r="G49" s="805"/>
      <c r="H49" s="805"/>
      <c r="I49" s="805"/>
      <c r="J49" s="805"/>
    </row>
    <row r="50" spans="1:10">
      <c r="A50" s="805"/>
      <c r="B50" s="805"/>
      <c r="C50" s="805"/>
      <c r="D50" s="805"/>
      <c r="E50" s="805"/>
      <c r="F50" s="805"/>
      <c r="G50" s="805"/>
      <c r="H50" s="805"/>
      <c r="I50" s="805"/>
      <c r="J50" s="805"/>
    </row>
    <row r="51" spans="1:10">
      <c r="A51" s="805"/>
      <c r="B51" s="805"/>
      <c r="C51" s="805"/>
      <c r="D51" s="805"/>
      <c r="E51" s="805"/>
      <c r="F51" s="805"/>
      <c r="G51" s="805"/>
      <c r="H51" s="805"/>
      <c r="I51" s="805"/>
      <c r="J51" s="805"/>
    </row>
    <row r="52" spans="1:10">
      <c r="A52" s="805"/>
      <c r="B52" s="805"/>
      <c r="C52" s="805"/>
      <c r="D52" s="805"/>
      <c r="E52" s="805"/>
      <c r="F52" s="805"/>
      <c r="G52" s="805"/>
      <c r="H52" s="805"/>
      <c r="I52" s="805"/>
      <c r="J52" s="805"/>
    </row>
    <row r="53" spans="1:10">
      <c r="A53" s="805"/>
      <c r="B53" s="805"/>
      <c r="C53" s="805"/>
      <c r="D53" s="805"/>
      <c r="E53" s="805"/>
      <c r="F53" s="805"/>
      <c r="G53" s="805"/>
      <c r="H53" s="805"/>
      <c r="I53" s="805"/>
      <c r="J53" s="805"/>
    </row>
    <row r="54" spans="1:10">
      <c r="A54" s="805"/>
      <c r="B54" s="805"/>
      <c r="C54" s="805"/>
      <c r="D54" s="805"/>
      <c r="E54" s="805"/>
      <c r="F54" s="805"/>
      <c r="G54" s="805"/>
      <c r="H54" s="805"/>
      <c r="I54" s="805"/>
      <c r="J54" s="805"/>
    </row>
    <row r="55" spans="1:10">
      <c r="A55" s="805"/>
      <c r="B55" s="805"/>
      <c r="C55" s="805"/>
      <c r="D55" s="805"/>
      <c r="E55" s="805"/>
      <c r="F55" s="805"/>
      <c r="G55" s="805"/>
      <c r="H55" s="805"/>
      <c r="I55" s="805"/>
      <c r="J55" s="805"/>
    </row>
    <row r="56" spans="1:10">
      <c r="A56" s="805"/>
      <c r="B56" s="805"/>
      <c r="C56" s="805"/>
      <c r="D56" s="805"/>
      <c r="E56" s="805"/>
      <c r="F56" s="805"/>
      <c r="G56" s="805"/>
      <c r="H56" s="805"/>
      <c r="I56" s="805"/>
      <c r="J56" s="805"/>
    </row>
    <row r="57" spans="1:10">
      <c r="A57" s="805"/>
      <c r="B57" s="805"/>
      <c r="C57" s="805"/>
      <c r="D57" s="805"/>
      <c r="E57" s="805"/>
      <c r="F57" s="805"/>
      <c r="G57" s="805"/>
      <c r="H57" s="805"/>
      <c r="I57" s="805"/>
      <c r="J57" s="805"/>
    </row>
    <row r="58" spans="1:10">
      <c r="A58" s="805"/>
      <c r="B58" s="805"/>
      <c r="C58" s="805"/>
      <c r="D58" s="805"/>
      <c r="E58" s="805"/>
      <c r="F58" s="805"/>
      <c r="G58" s="805"/>
      <c r="H58" s="805"/>
      <c r="I58" s="805"/>
      <c r="J58" s="805"/>
    </row>
    <row r="59" spans="1:10">
      <c r="A59" s="805"/>
      <c r="B59" s="805"/>
      <c r="C59" s="805"/>
      <c r="D59" s="805"/>
      <c r="E59" s="805"/>
      <c r="F59" s="805"/>
      <c r="G59" s="805"/>
      <c r="H59" s="805"/>
      <c r="I59" s="805"/>
      <c r="J59" s="805"/>
    </row>
    <row r="60" spans="1:10">
      <c r="A60" s="805"/>
      <c r="B60" s="805"/>
      <c r="C60" s="805"/>
      <c r="D60" s="805"/>
      <c r="E60" s="805"/>
      <c r="F60" s="805"/>
      <c r="G60" s="805"/>
      <c r="H60" s="805"/>
      <c r="I60" s="805"/>
      <c r="J60" s="805"/>
    </row>
    <row r="61" spans="1:10">
      <c r="A61" s="805"/>
      <c r="B61" s="805"/>
      <c r="C61" s="805"/>
      <c r="D61" s="805"/>
      <c r="E61" s="805"/>
      <c r="F61" s="805"/>
      <c r="G61" s="805"/>
      <c r="H61" s="805"/>
      <c r="I61" s="805"/>
      <c r="J61" s="805"/>
    </row>
    <row r="62" spans="1:10">
      <c r="A62" s="805"/>
      <c r="B62" s="805"/>
      <c r="C62" s="805"/>
      <c r="D62" s="805"/>
      <c r="E62" s="805"/>
      <c r="F62" s="805"/>
      <c r="G62" s="805"/>
      <c r="H62" s="805"/>
      <c r="I62" s="805"/>
      <c r="J62" s="805"/>
    </row>
    <row r="63" spans="1:10">
      <c r="A63" s="805"/>
      <c r="B63" s="805"/>
      <c r="C63" s="805"/>
      <c r="D63" s="805"/>
      <c r="E63" s="805"/>
      <c r="F63" s="805"/>
      <c r="G63" s="805"/>
      <c r="H63" s="805"/>
      <c r="I63" s="805"/>
      <c r="J63" s="805"/>
    </row>
    <row r="64" spans="1:10">
      <c r="A64" s="805"/>
      <c r="B64" s="805"/>
      <c r="C64" s="805"/>
      <c r="D64" s="805"/>
      <c r="E64" s="805"/>
      <c r="F64" s="805"/>
      <c r="G64" s="805"/>
      <c r="H64" s="805"/>
      <c r="I64" s="805"/>
      <c r="J64" s="805"/>
    </row>
    <row r="65" spans="1:10">
      <c r="A65" s="805"/>
      <c r="B65" s="805"/>
      <c r="C65" s="805"/>
      <c r="D65" s="805"/>
      <c r="E65" s="805"/>
      <c r="F65" s="805"/>
      <c r="G65" s="805"/>
      <c r="H65" s="805"/>
      <c r="I65" s="805"/>
      <c r="J65" s="805"/>
    </row>
    <row r="66" spans="1:10">
      <c r="A66" s="805"/>
      <c r="B66" s="805"/>
      <c r="C66" s="805"/>
      <c r="D66" s="805"/>
      <c r="E66" s="805"/>
      <c r="F66" s="805"/>
      <c r="G66" s="805"/>
      <c r="H66" s="805"/>
      <c r="I66" s="805"/>
      <c r="J66" s="805"/>
    </row>
    <row r="67" spans="1:10">
      <c r="A67" s="805"/>
      <c r="B67" s="805"/>
      <c r="C67" s="805"/>
      <c r="D67" s="805"/>
      <c r="E67" s="805"/>
      <c r="F67" s="805"/>
      <c r="G67" s="805"/>
      <c r="H67" s="805"/>
      <c r="I67" s="805"/>
      <c r="J67" s="805"/>
    </row>
    <row r="68" spans="1:10">
      <c r="A68" s="805"/>
      <c r="B68" s="805"/>
      <c r="C68" s="805"/>
      <c r="D68" s="805"/>
      <c r="E68" s="805"/>
      <c r="F68" s="805"/>
      <c r="G68" s="805"/>
      <c r="H68" s="805"/>
      <c r="I68" s="805"/>
      <c r="J68" s="805"/>
    </row>
    <row r="69" spans="1:10">
      <c r="A69" s="805"/>
      <c r="B69" s="805"/>
      <c r="C69" s="805"/>
      <c r="D69" s="805"/>
      <c r="E69" s="805"/>
      <c r="F69" s="805"/>
      <c r="G69" s="805"/>
      <c r="H69" s="805"/>
      <c r="I69" s="805"/>
      <c r="J69" s="805"/>
    </row>
    <row r="70" spans="1:10">
      <c r="A70" s="805"/>
      <c r="B70" s="805"/>
      <c r="C70" s="805"/>
      <c r="D70" s="805"/>
      <c r="E70" s="805"/>
      <c r="F70" s="805"/>
      <c r="G70" s="805"/>
      <c r="H70" s="805"/>
      <c r="I70" s="805"/>
      <c r="J70" s="805"/>
    </row>
    <row r="71" spans="1:10">
      <c r="A71" s="805"/>
      <c r="B71" s="805"/>
      <c r="C71" s="805"/>
      <c r="D71" s="805"/>
      <c r="E71" s="805"/>
      <c r="F71" s="805"/>
      <c r="G71" s="805"/>
      <c r="H71" s="805"/>
      <c r="I71" s="805"/>
      <c r="J71" s="805"/>
    </row>
    <row r="72" spans="1:10">
      <c r="A72" s="805"/>
      <c r="B72" s="805"/>
      <c r="C72" s="805"/>
      <c r="D72" s="805"/>
      <c r="E72" s="805"/>
      <c r="F72" s="805"/>
      <c r="G72" s="805"/>
      <c r="H72" s="805"/>
      <c r="I72" s="805"/>
      <c r="J72" s="805"/>
    </row>
    <row r="73" spans="1:10">
      <c r="A73" s="805"/>
      <c r="B73" s="805"/>
      <c r="C73" s="805"/>
      <c r="D73" s="805"/>
      <c r="E73" s="805"/>
      <c r="F73" s="805"/>
      <c r="G73" s="805"/>
      <c r="H73" s="805"/>
      <c r="I73" s="805"/>
      <c r="J73" s="805"/>
    </row>
    <row r="74" spans="1:10">
      <c r="A74" s="805"/>
      <c r="B74" s="805"/>
      <c r="C74" s="805"/>
      <c r="D74" s="805"/>
      <c r="E74" s="805"/>
      <c r="F74" s="805"/>
      <c r="G74" s="805"/>
      <c r="H74" s="805"/>
      <c r="I74" s="805"/>
      <c r="J74" s="805"/>
    </row>
    <row r="75" spans="1:10">
      <c r="A75" s="805"/>
      <c r="B75" s="805"/>
      <c r="C75" s="805"/>
      <c r="D75" s="805"/>
      <c r="E75" s="805"/>
      <c r="F75" s="805"/>
      <c r="G75" s="805"/>
      <c r="H75" s="805"/>
      <c r="I75" s="805"/>
      <c r="J75" s="805"/>
    </row>
  </sheetData>
  <sheetProtection sheet="1" objects="1" scenarios="1"/>
  <mergeCells count="1">
    <mergeCell ref="A1:J75"/>
  </mergeCells>
  <phoneticPr fontId="68" type="noConversion"/>
  <printOptions horizontalCentered="1"/>
  <pageMargins left="0.59027777777777779" right="0.19652777777777777" top="0.39374999999999999" bottom="0.39374999999999999" header="0.51180555555555551" footer="0.51180555555555551"/>
  <pageSetup paperSize="9"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L80"/>
  <sheetViews>
    <sheetView workbookViewId="0"/>
  </sheetViews>
  <sheetFormatPr baseColWidth="10" defaultRowHeight="12.75"/>
  <cols>
    <col min="1" max="1" width="36.42578125" style="3" customWidth="1"/>
    <col min="2" max="2" width="14.42578125" style="574" customWidth="1"/>
    <col min="3" max="13" width="11.42578125" style="3"/>
    <col min="14" max="14" width="36.42578125" style="3" customWidth="1"/>
    <col min="15" max="26" width="11.42578125" style="3"/>
    <col min="27" max="27" width="36.42578125" style="3" customWidth="1"/>
    <col min="28" max="16384" width="11.42578125" style="3"/>
  </cols>
  <sheetData>
    <row r="1" spans="1:38" ht="19.5">
      <c r="A1" s="575" t="s">
        <v>251</v>
      </c>
      <c r="B1" s="576"/>
      <c r="C1" s="576"/>
      <c r="D1" s="576"/>
      <c r="E1" s="577"/>
      <c r="F1" s="577"/>
      <c r="G1" s="576" t="str">
        <f>Zeitbudget!I2</f>
        <v>2023/24</v>
      </c>
      <c r="J1" s="578"/>
      <c r="K1" s="578"/>
      <c r="N1" s="575" t="s">
        <v>251</v>
      </c>
      <c r="O1" s="576"/>
      <c r="P1" s="576"/>
      <c r="Q1" s="576"/>
      <c r="R1" s="577"/>
      <c r="S1" s="577"/>
      <c r="V1" s="578"/>
      <c r="W1" s="578"/>
      <c r="X1" s="578"/>
      <c r="AA1" s="575" t="s">
        <v>251</v>
      </c>
      <c r="AB1" s="576"/>
      <c r="AC1" s="576"/>
      <c r="AD1" s="576"/>
      <c r="AE1" s="577"/>
      <c r="AF1" s="577"/>
      <c r="AI1" s="578"/>
      <c r="AJ1" s="578"/>
      <c r="AK1" s="578"/>
    </row>
    <row r="2" spans="1:38">
      <c r="B2" s="3"/>
      <c r="H2" s="579"/>
      <c r="I2" s="578"/>
      <c r="J2" s="578"/>
      <c r="K2" s="578"/>
      <c r="U2" s="579"/>
      <c r="V2" s="578"/>
      <c r="W2" s="578"/>
      <c r="X2" s="578"/>
      <c r="AH2" s="579"/>
      <c r="AI2" s="578"/>
      <c r="AJ2" s="578"/>
      <c r="AK2" s="578"/>
    </row>
    <row r="3" spans="1:38">
      <c r="B3" s="3"/>
      <c r="H3" s="579"/>
      <c r="I3" s="578"/>
      <c r="J3" s="578"/>
      <c r="K3" s="578"/>
      <c r="U3" s="579"/>
      <c r="V3" s="578"/>
      <c r="W3" s="578"/>
      <c r="X3" s="578"/>
      <c r="AH3" s="579"/>
      <c r="AI3" s="578"/>
      <c r="AJ3" s="578"/>
      <c r="AK3" s="578"/>
    </row>
    <row r="4" spans="1:38" ht="25.35" customHeight="1">
      <c r="B4" s="3"/>
      <c r="C4" s="580" t="s">
        <v>252</v>
      </c>
      <c r="D4" s="580" t="s">
        <v>253</v>
      </c>
      <c r="E4" s="806" t="s">
        <v>254</v>
      </c>
      <c r="F4" s="806"/>
      <c r="H4" s="579"/>
      <c r="I4" s="578"/>
      <c r="J4" s="578"/>
      <c r="K4" s="578"/>
      <c r="P4" s="580" t="s">
        <v>252</v>
      </c>
      <c r="Q4" s="580" t="s">
        <v>253</v>
      </c>
      <c r="R4" s="806" t="s">
        <v>254</v>
      </c>
      <c r="S4" s="806"/>
      <c r="U4" s="579"/>
      <c r="V4" s="578"/>
      <c r="W4" s="578"/>
      <c r="X4" s="578"/>
      <c r="AC4" s="580" t="s">
        <v>252</v>
      </c>
      <c r="AD4" s="580" t="s">
        <v>253</v>
      </c>
      <c r="AE4" s="806" t="s">
        <v>254</v>
      </c>
      <c r="AF4" s="806"/>
      <c r="AH4" s="579"/>
      <c r="AI4" s="578"/>
      <c r="AJ4" s="578"/>
      <c r="AK4" s="578"/>
    </row>
    <row r="5" spans="1:38">
      <c r="A5" s="581" t="s">
        <v>255</v>
      </c>
      <c r="B5" s="3"/>
      <c r="E5" s="582"/>
      <c r="F5" s="582"/>
      <c r="H5" s="579"/>
      <c r="I5" s="578"/>
      <c r="J5" s="578"/>
      <c r="K5" s="578"/>
      <c r="N5" s="581" t="s">
        <v>255</v>
      </c>
      <c r="R5" s="582"/>
      <c r="S5" s="582"/>
      <c r="U5" s="579"/>
      <c r="V5" s="578"/>
      <c r="W5" s="578"/>
      <c r="X5" s="578"/>
      <c r="AA5" s="581" t="s">
        <v>255</v>
      </c>
      <c r="AE5" s="582"/>
      <c r="AF5" s="582"/>
      <c r="AH5" s="579"/>
      <c r="AI5" s="578"/>
      <c r="AJ5" s="578"/>
      <c r="AK5" s="578"/>
    </row>
    <row r="6" spans="1:38">
      <c r="B6" s="3"/>
      <c r="E6" s="583"/>
      <c r="F6" s="582"/>
      <c r="H6" s="579"/>
      <c r="I6" s="578"/>
      <c r="J6" s="578"/>
      <c r="K6" s="578"/>
      <c r="R6" s="583"/>
      <c r="S6" s="582"/>
      <c r="U6" s="579"/>
      <c r="V6" s="578"/>
      <c r="W6" s="578"/>
      <c r="X6" s="578"/>
      <c r="AE6" s="583"/>
      <c r="AF6" s="582"/>
      <c r="AH6" s="579"/>
      <c r="AI6" s="578"/>
      <c r="AJ6" s="578"/>
      <c r="AK6" s="578"/>
    </row>
    <row r="7" spans="1:38">
      <c r="A7" s="3" t="s">
        <v>256</v>
      </c>
      <c r="B7" s="584">
        <v>5</v>
      </c>
      <c r="C7" s="578" t="s">
        <v>22</v>
      </c>
      <c r="E7" s="583"/>
      <c r="F7" s="582"/>
      <c r="H7" s="579"/>
      <c r="I7" s="578"/>
      <c r="J7" s="578"/>
      <c r="K7" s="578"/>
      <c r="N7" s="3" t="s">
        <v>256</v>
      </c>
      <c r="O7" s="584">
        <f>SUM($B$7)</f>
        <v>5</v>
      </c>
      <c r="P7" s="578" t="s">
        <v>22</v>
      </c>
      <c r="R7" s="583"/>
      <c r="S7" s="582"/>
      <c r="U7" s="579"/>
      <c r="V7" s="578"/>
      <c r="W7" s="578"/>
      <c r="X7" s="578"/>
      <c r="AA7" s="3" t="s">
        <v>256</v>
      </c>
      <c r="AB7" s="584">
        <v>5</v>
      </c>
      <c r="AC7" s="578" t="s">
        <v>22</v>
      </c>
      <c r="AE7" s="583"/>
      <c r="AF7" s="582"/>
      <c r="AH7" s="579"/>
      <c r="AI7" s="578"/>
      <c r="AJ7" s="578"/>
      <c r="AK7" s="578"/>
    </row>
    <row r="8" spans="1:38">
      <c r="A8" s="3" t="s">
        <v>257</v>
      </c>
      <c r="B8" s="584">
        <f>SUM(B7*B9)</f>
        <v>42</v>
      </c>
      <c r="C8" s="578" t="s">
        <v>258</v>
      </c>
      <c r="E8" s="583"/>
      <c r="F8" s="582"/>
      <c r="H8" s="579"/>
      <c r="I8" s="578"/>
      <c r="J8" s="578"/>
      <c r="K8" s="578"/>
      <c r="N8" s="3" t="s">
        <v>257</v>
      </c>
      <c r="O8" s="584">
        <f>SUM($B$8)</f>
        <v>42</v>
      </c>
      <c r="P8" s="578" t="s">
        <v>258</v>
      </c>
      <c r="R8" s="583"/>
      <c r="S8" s="582"/>
      <c r="U8" s="579"/>
      <c r="V8" s="578"/>
      <c r="W8" s="578"/>
      <c r="X8" s="578"/>
      <c r="AA8" s="3" t="s">
        <v>257</v>
      </c>
      <c r="AB8" s="584">
        <f>SUM($B$8)</f>
        <v>42</v>
      </c>
      <c r="AC8" s="578" t="s">
        <v>258</v>
      </c>
      <c r="AE8" s="583"/>
      <c r="AF8" s="582"/>
      <c r="AH8" s="579"/>
      <c r="AI8" s="578"/>
      <c r="AJ8" s="578"/>
      <c r="AK8" s="578"/>
    </row>
    <row r="9" spans="1:38">
      <c r="A9" s="3" t="s">
        <v>259</v>
      </c>
      <c r="B9" s="584">
        <f>SUM(Zeitbudget!H22)</f>
        <v>8.4</v>
      </c>
      <c r="C9" s="578" t="s">
        <v>258</v>
      </c>
      <c r="E9" s="583"/>
      <c r="F9" s="582"/>
      <c r="H9" s="579"/>
      <c r="I9" s="578"/>
      <c r="J9" s="578"/>
      <c r="K9" s="578"/>
      <c r="N9" s="3" t="s">
        <v>259</v>
      </c>
      <c r="O9" s="584">
        <f>SUM($B$9)</f>
        <v>8.4</v>
      </c>
      <c r="P9" s="578" t="s">
        <v>258</v>
      </c>
      <c r="R9" s="583"/>
      <c r="S9" s="582"/>
      <c r="U9" s="579"/>
      <c r="V9" s="578"/>
      <c r="W9" s="578"/>
      <c r="X9" s="578"/>
      <c r="AA9" s="3" t="s">
        <v>259</v>
      </c>
      <c r="AB9" s="584">
        <f>SUM($B$9)</f>
        <v>8.4</v>
      </c>
      <c r="AC9" s="578" t="s">
        <v>258</v>
      </c>
      <c r="AE9" s="583"/>
      <c r="AF9" s="582"/>
      <c r="AH9" s="579"/>
      <c r="AI9" s="578"/>
      <c r="AJ9" s="578"/>
      <c r="AK9" s="578"/>
    </row>
    <row r="10" spans="1:38">
      <c r="A10" s="578" t="s">
        <v>260</v>
      </c>
      <c r="B10" s="584">
        <f>SUM(Ferien!A7)</f>
        <v>25</v>
      </c>
      <c r="C10" s="578" t="s">
        <v>22</v>
      </c>
      <c r="E10" s="583"/>
      <c r="F10" s="582"/>
      <c r="H10" s="579"/>
      <c r="I10" s="578"/>
      <c r="J10" s="578"/>
      <c r="K10" s="578"/>
      <c r="N10" s="578" t="s">
        <v>260</v>
      </c>
      <c r="O10" s="584">
        <f>SUM($B$10)</f>
        <v>25</v>
      </c>
      <c r="P10" s="578" t="s">
        <v>22</v>
      </c>
      <c r="R10" s="583"/>
      <c r="S10" s="582"/>
      <c r="U10" s="579"/>
      <c r="V10" s="578"/>
      <c r="W10" s="578"/>
      <c r="X10" s="578"/>
      <c r="AA10" s="578" t="s">
        <v>260</v>
      </c>
      <c r="AB10" s="584">
        <f>SUM($B$10)</f>
        <v>25</v>
      </c>
      <c r="AC10" s="578" t="s">
        <v>22</v>
      </c>
      <c r="AE10" s="583"/>
      <c r="AF10" s="582"/>
      <c r="AH10" s="579"/>
      <c r="AI10" s="578"/>
      <c r="AJ10" s="578"/>
      <c r="AK10" s="578"/>
    </row>
    <row r="11" spans="1:38">
      <c r="A11" s="578" t="s">
        <v>261</v>
      </c>
      <c r="B11" s="584">
        <v>2</v>
      </c>
      <c r="C11" s="578" t="s">
        <v>27</v>
      </c>
      <c r="E11" s="583"/>
      <c r="F11" s="582"/>
      <c r="H11" s="579"/>
      <c r="I11" s="578"/>
      <c r="J11" s="578"/>
      <c r="K11" s="578"/>
      <c r="N11" s="578" t="s">
        <v>261</v>
      </c>
      <c r="O11" s="584">
        <f>SUM($B$11)</f>
        <v>2</v>
      </c>
      <c r="P11" s="578" t="s">
        <v>27</v>
      </c>
      <c r="R11" s="583"/>
      <c r="S11" s="582"/>
      <c r="U11" s="579"/>
      <c r="V11" s="578"/>
      <c r="W11" s="578"/>
      <c r="X11" s="578"/>
      <c r="AA11" s="578" t="s">
        <v>261</v>
      </c>
      <c r="AB11" s="584">
        <f>SUM($B$11)</f>
        <v>2</v>
      </c>
      <c r="AC11" s="578" t="s">
        <v>27</v>
      </c>
      <c r="AE11" s="583"/>
      <c r="AF11" s="582"/>
      <c r="AH11" s="579"/>
      <c r="AI11" s="578"/>
      <c r="AJ11" s="578"/>
      <c r="AK11" s="578"/>
    </row>
    <row r="12" spans="1:38">
      <c r="B12" s="3"/>
      <c r="E12" s="585"/>
      <c r="H12" s="579"/>
      <c r="I12" s="578"/>
      <c r="J12" s="578"/>
      <c r="K12" s="578"/>
      <c r="R12" s="585"/>
      <c r="U12" s="579"/>
      <c r="V12" s="578"/>
      <c r="W12" s="578"/>
      <c r="X12" s="578"/>
      <c r="AE12" s="585"/>
      <c r="AH12" s="579"/>
      <c r="AI12" s="578"/>
      <c r="AJ12" s="578"/>
      <c r="AK12" s="578"/>
    </row>
    <row r="13" spans="1:38">
      <c r="B13" s="3"/>
      <c r="E13" s="585"/>
      <c r="H13" s="579"/>
      <c r="I13" s="578"/>
      <c r="J13" s="578"/>
      <c r="K13" s="578"/>
      <c r="R13" s="585"/>
      <c r="U13" s="579"/>
      <c r="V13" s="578"/>
      <c r="W13" s="578"/>
      <c r="X13" s="578"/>
      <c r="AE13" s="585"/>
      <c r="AH13" s="579"/>
      <c r="AI13" s="578"/>
      <c r="AJ13" s="578"/>
      <c r="AK13" s="578"/>
    </row>
    <row r="14" spans="1:38" ht="25.5">
      <c r="A14" s="581" t="s">
        <v>262</v>
      </c>
      <c r="B14" s="581"/>
      <c r="C14" s="586">
        <f>SUM(Feiertage!AA19)</f>
        <v>364</v>
      </c>
      <c r="D14" s="586">
        <f>SUM(Feiertage!AA24)</f>
        <v>260</v>
      </c>
      <c r="E14" s="587">
        <f>SUM(D14)*B9</f>
        <v>2184</v>
      </c>
      <c r="H14" s="579"/>
      <c r="I14" s="588">
        <f>SUM(Zeitbudget!F1)</f>
        <v>44927</v>
      </c>
      <c r="J14" s="578"/>
      <c r="K14" s="578"/>
      <c r="L14" s="589" t="s">
        <v>263</v>
      </c>
      <c r="N14" s="581" t="s">
        <v>262</v>
      </c>
      <c r="O14" s="581"/>
      <c r="P14" s="586">
        <f>SUM(Feiertage!AJ4)</f>
        <v>365</v>
      </c>
      <c r="Q14" s="586">
        <f>SUM(Feiertage!AK5)</f>
        <v>260</v>
      </c>
      <c r="R14" s="587">
        <f>SUM(Q14)*O9</f>
        <v>2184</v>
      </c>
      <c r="U14" s="579"/>
      <c r="V14" s="588">
        <f>SUM(Zeitbudget!F1)</f>
        <v>44927</v>
      </c>
      <c r="W14" s="578"/>
      <c r="X14" s="578"/>
      <c r="Y14" s="589" t="s">
        <v>263</v>
      </c>
      <c r="AA14" s="581" t="s">
        <v>262</v>
      </c>
      <c r="AB14" s="581"/>
      <c r="AC14" s="586">
        <f>SUM(Feiertage!AJ11)</f>
        <v>364</v>
      </c>
      <c r="AD14" s="586">
        <f>SUM(Feiertage!AK12)</f>
        <v>259</v>
      </c>
      <c r="AE14" s="587">
        <f>SUM(AD14)*AB9</f>
        <v>2175.6</v>
      </c>
      <c r="AH14" s="579"/>
      <c r="AI14" s="588">
        <f>SUM(Zeitbudget!L18)</f>
        <v>45292</v>
      </c>
      <c r="AJ14" s="578"/>
      <c r="AK14" s="578"/>
      <c r="AL14" s="589" t="s">
        <v>263</v>
      </c>
    </row>
    <row r="15" spans="1:38">
      <c r="B15" s="3"/>
      <c r="E15" s="585"/>
      <c r="H15" s="579"/>
      <c r="I15" s="578"/>
      <c r="J15" s="578"/>
      <c r="K15" s="578"/>
      <c r="R15" s="585"/>
      <c r="U15" s="579"/>
      <c r="V15" s="578"/>
      <c r="W15" s="578"/>
      <c r="X15" s="578"/>
      <c r="AE15" s="585"/>
      <c r="AH15" s="579"/>
      <c r="AI15" s="578"/>
      <c r="AJ15" s="578"/>
      <c r="AK15" s="578"/>
    </row>
    <row r="16" spans="1:38">
      <c r="A16" s="202" t="s">
        <v>264</v>
      </c>
      <c r="B16" s="590"/>
      <c r="C16" s="591"/>
      <c r="D16" s="592"/>
      <c r="E16" s="593"/>
      <c r="H16" s="579"/>
      <c r="I16" s="578"/>
      <c r="J16" s="578"/>
      <c r="K16" s="578"/>
      <c r="N16" s="202" t="s">
        <v>264</v>
      </c>
      <c r="O16" s="590"/>
      <c r="P16" s="591"/>
      <c r="Q16" s="592"/>
      <c r="R16" s="593"/>
      <c r="U16" s="579"/>
      <c r="V16" s="578"/>
      <c r="W16" s="578"/>
      <c r="X16" s="578"/>
      <c r="AA16" s="202" t="s">
        <v>264</v>
      </c>
      <c r="AB16" s="590"/>
      <c r="AC16" s="591"/>
      <c r="AD16" s="592"/>
      <c r="AE16" s="593"/>
      <c r="AH16" s="579"/>
      <c r="AI16" s="578"/>
      <c r="AJ16" s="578"/>
      <c r="AK16" s="578"/>
    </row>
    <row r="17" spans="1:38">
      <c r="A17" s="594" t="s">
        <v>265</v>
      </c>
      <c r="B17" s="595">
        <f>SUM(AB17)</f>
        <v>45292</v>
      </c>
      <c r="C17" s="591">
        <f>WEEKDAY(B17)</f>
        <v>2</v>
      </c>
      <c r="D17" s="592"/>
      <c r="E17" s="593">
        <f>SUM(AE17)</f>
        <v>-8.4</v>
      </c>
      <c r="H17" s="596" t="str">
        <f t="shared" ref="H17:H32" si="0">A17</f>
        <v>Neujahr</v>
      </c>
      <c r="I17" s="597">
        <f t="shared" ref="I17:I23" si="1">SUM(B17)</f>
        <v>45292</v>
      </c>
      <c r="J17" s="598">
        <f t="shared" ref="J17:J32" si="2">WEEKDAY(I17)</f>
        <v>2</v>
      </c>
      <c r="K17" s="578">
        <v>1</v>
      </c>
      <c r="L17" s="593">
        <f>SUMPRODUCT((MONTH($B$17:$B$32)=1)*($B$17:$B$17&gt;0),$E$17:$E$32)</f>
        <v>-16.8</v>
      </c>
      <c r="N17" s="594" t="s">
        <v>265</v>
      </c>
      <c r="O17" s="595">
        <f>SUM(V14)</f>
        <v>44927</v>
      </c>
      <c r="P17" s="591">
        <f>WEEKDAY(O17)</f>
        <v>1</v>
      </c>
      <c r="Q17" s="592"/>
      <c r="R17" s="593" t="str">
        <f>IF(P17=6,$B$9*-1,IF(P17=5,$B$9*-1,IF(P17=4,$B$9*-1,IF(P17=3,$B$9*-1,IF(P17=2,$B$9*-1," ")))))</f>
        <v xml:space="preserve"> </v>
      </c>
      <c r="U17" s="596" t="str">
        <f t="shared" ref="U17:U32" si="3">N17</f>
        <v>Neujahr</v>
      </c>
      <c r="V17" s="597">
        <f t="shared" ref="V17:V23" si="4">SUM(O17)</f>
        <v>44927</v>
      </c>
      <c r="W17" s="598">
        <f t="shared" ref="W17:W32" si="5">WEEKDAY(V17)</f>
        <v>1</v>
      </c>
      <c r="X17" s="578">
        <v>1</v>
      </c>
      <c r="Y17" s="593">
        <f>SUMPRODUCT((MONTH($O$17:$O$32)=1)*($O$17:$O$17&gt;0),$R$17:$R$32)</f>
        <v>-8.4</v>
      </c>
      <c r="Z17" s="599"/>
      <c r="AA17" s="594" t="s">
        <v>265</v>
      </c>
      <c r="AB17" s="595">
        <f>SUM(AI14)</f>
        <v>45292</v>
      </c>
      <c r="AC17" s="591">
        <f>WEEKDAY(AB17)</f>
        <v>2</v>
      </c>
      <c r="AD17" s="592"/>
      <c r="AE17" s="593">
        <f>IF(AC17=6,$B$9*-1,IF(AC17=5,$B$9*-1,IF(AC17=4,$B$9*-1,IF(AC17=3,$B$9*-1,IF(AC17=2,$B$9*-1," ")))))</f>
        <v>-8.4</v>
      </c>
      <c r="AH17" s="596" t="str">
        <f t="shared" ref="AH17:AH32" si="6">AA17</f>
        <v>Neujahr</v>
      </c>
      <c r="AI17" s="597">
        <f t="shared" ref="AI17:AI23" si="7">SUM(AB17)</f>
        <v>45292</v>
      </c>
      <c r="AJ17" s="598">
        <f t="shared" ref="AJ17:AJ32" si="8">WEEKDAY(AI17)</f>
        <v>2</v>
      </c>
      <c r="AK17" s="578">
        <v>1</v>
      </c>
      <c r="AL17" s="593">
        <f>SUMPRODUCT((MONTH($AB$17:$AB$32)=1)*($AB$17:$AB$17&gt;0),$AE$17:$AE$32)</f>
        <v>-16.8</v>
      </c>
    </row>
    <row r="18" spans="1:38">
      <c r="A18" s="594" t="s">
        <v>266</v>
      </c>
      <c r="B18" s="595">
        <f t="shared" ref="B18:B27" si="9">SUM(AB18)</f>
        <v>45293</v>
      </c>
      <c r="C18" s="591">
        <f t="shared" ref="C18:C32" si="10">WEEKDAY(B18)</f>
        <v>3</v>
      </c>
      <c r="D18" s="592"/>
      <c r="E18" s="593">
        <f t="shared" ref="E18:E27" si="11">SUM(AE18)</f>
        <v>-8.4</v>
      </c>
      <c r="H18" s="596" t="str">
        <f t="shared" si="0"/>
        <v>Berchtoldstag / Lokal</v>
      </c>
      <c r="I18" s="597">
        <f t="shared" si="1"/>
        <v>45293</v>
      </c>
      <c r="J18" s="598">
        <f t="shared" si="2"/>
        <v>3</v>
      </c>
      <c r="K18" s="578">
        <v>2</v>
      </c>
      <c r="L18" s="593">
        <f>SUMPRODUCT((MONTH($B$17:$B$32)=2)*($B$17:$B$17&gt;0),$E$17:$E$32)</f>
        <v>0</v>
      </c>
      <c r="N18" s="594" t="s">
        <v>266</v>
      </c>
      <c r="O18" s="595">
        <f>SUM(O17)+1</f>
        <v>44928</v>
      </c>
      <c r="P18" s="591">
        <f t="shared" ref="P18:P32" si="12">WEEKDAY(O18)</f>
        <v>2</v>
      </c>
      <c r="Q18" s="592"/>
      <c r="R18" s="593">
        <f>IF(P18=6,$B$9*-1,IF(P18=5,$B$9*-1,IF(P18=4,$B$9*-1,IF(P18=3,$B$9*-1,IF(P18=2,$B$9*-1," ")))))</f>
        <v>-8.4</v>
      </c>
      <c r="U18" s="596" t="str">
        <f t="shared" si="3"/>
        <v>Berchtoldstag / Lokal</v>
      </c>
      <c r="V18" s="597">
        <f t="shared" si="4"/>
        <v>44928</v>
      </c>
      <c r="W18" s="598">
        <f t="shared" si="5"/>
        <v>2</v>
      </c>
      <c r="X18" s="578">
        <v>2</v>
      </c>
      <c r="Y18" s="593">
        <f>SUMPRODUCT((MONTH($O$17:$O$32)=2)*($O$17:$O$17&gt;0),$R$17:$R$32)</f>
        <v>0</v>
      </c>
      <c r="Z18" s="599"/>
      <c r="AA18" s="594" t="s">
        <v>266</v>
      </c>
      <c r="AB18" s="595">
        <f>SUM(AB17)+1</f>
        <v>45293</v>
      </c>
      <c r="AC18" s="591">
        <f t="shared" ref="AC18:AC32" si="13">WEEKDAY(AB18)</f>
        <v>3</v>
      </c>
      <c r="AD18" s="592"/>
      <c r="AE18" s="593">
        <f>IF(AC18=6,$B$9*-1,IF(AC18=5,$B$9*-1,IF(AC18=4,$B$9*-1,IF(AC18=3,$B$9*-1,IF(AC18=2,$B$9*-1," ")))))</f>
        <v>-8.4</v>
      </c>
      <c r="AH18" s="596" t="str">
        <f t="shared" si="6"/>
        <v>Berchtoldstag / Lokal</v>
      </c>
      <c r="AI18" s="597">
        <f t="shared" si="7"/>
        <v>45293</v>
      </c>
      <c r="AJ18" s="598">
        <f t="shared" si="8"/>
        <v>3</v>
      </c>
      <c r="AK18" s="578">
        <v>2</v>
      </c>
      <c r="AL18" s="593">
        <f>SUMPRODUCT((MONTH($AB$17:$AB$32)=2)*($AB$17:$AB$17&gt;0),$AE$17:$AE$32)</f>
        <v>0</v>
      </c>
    </row>
    <row r="19" spans="1:38">
      <c r="A19" s="594" t="s">
        <v>267</v>
      </c>
      <c r="B19" s="595">
        <f t="shared" si="9"/>
        <v>45379</v>
      </c>
      <c r="C19" s="591">
        <f t="shared" si="10"/>
        <v>5</v>
      </c>
      <c r="D19" s="592"/>
      <c r="E19" s="593">
        <f t="shared" si="11"/>
        <v>-2</v>
      </c>
      <c r="H19" s="596" t="str">
        <f t="shared" si="0"/>
        <v>Gründonnerstag</v>
      </c>
      <c r="I19" s="597">
        <f t="shared" si="1"/>
        <v>45379</v>
      </c>
      <c r="J19" s="598">
        <f t="shared" si="2"/>
        <v>5</v>
      </c>
      <c r="K19" s="578">
        <v>3</v>
      </c>
      <c r="L19" s="593">
        <f>SUMPRODUCT((MONTH($B$17:$B$32)=3)*($B$17:$B$17&gt;0),$E$17:$E$32)</f>
        <v>-10.4</v>
      </c>
      <c r="N19" s="594" t="s">
        <v>268</v>
      </c>
      <c r="O19" s="595">
        <f>SUM(O21)-3</f>
        <v>45022</v>
      </c>
      <c r="P19" s="591">
        <f t="shared" si="12"/>
        <v>5</v>
      </c>
      <c r="Q19" s="592"/>
      <c r="R19" s="593">
        <f>IF(P19=6,-O11,IF(P19=5,-O11,IF(P19=4,-O11,IF(P19=3,-O11,IF(P19=2,-O11," ")))))</f>
        <v>-2</v>
      </c>
      <c r="U19" s="596" t="str">
        <f t="shared" si="3"/>
        <v xml:space="preserve">Gründonnerstag </v>
      </c>
      <c r="V19" s="597">
        <f t="shared" si="4"/>
        <v>45022</v>
      </c>
      <c r="W19" s="598">
        <f t="shared" si="5"/>
        <v>5</v>
      </c>
      <c r="X19" s="578">
        <v>3</v>
      </c>
      <c r="Y19" s="593">
        <f>SUMPRODUCT((MONTH($O$17:$O$32)=3)*($O$17:$O$17&gt;0),$R$17:$R$32)</f>
        <v>0</v>
      </c>
      <c r="Z19" s="599"/>
      <c r="AA19" s="594" t="s">
        <v>268</v>
      </c>
      <c r="AB19" s="595">
        <f>SUM(AB21)-3</f>
        <v>45379</v>
      </c>
      <c r="AC19" s="591">
        <f t="shared" si="13"/>
        <v>5</v>
      </c>
      <c r="AD19" s="592"/>
      <c r="AE19" s="593">
        <f>IF(AC19=6,-AB11,IF(AC19=5,-AB11,IF(AC19=4,-AB11,IF(AC19=3,-AB11,IF(AC19=2,-AB11," ")))))</f>
        <v>-2</v>
      </c>
      <c r="AH19" s="596" t="str">
        <f t="shared" si="6"/>
        <v xml:space="preserve">Gründonnerstag </v>
      </c>
      <c r="AI19" s="597">
        <f t="shared" si="7"/>
        <v>45379</v>
      </c>
      <c r="AJ19" s="598">
        <f t="shared" si="8"/>
        <v>5</v>
      </c>
      <c r="AK19" s="578">
        <v>3</v>
      </c>
      <c r="AL19" s="593">
        <f>SUMPRODUCT((MONTH($AB$17:$AB$32)=3)*($AB$17:$AB$17&gt;0),$AE$17:$AE$32)</f>
        <v>-10.4</v>
      </c>
    </row>
    <row r="20" spans="1:38">
      <c r="A20" s="594" t="s">
        <v>269</v>
      </c>
      <c r="B20" s="595">
        <f t="shared" si="9"/>
        <v>45380</v>
      </c>
      <c r="C20" s="591">
        <f t="shared" si="10"/>
        <v>6</v>
      </c>
      <c r="D20" s="592"/>
      <c r="E20" s="593">
        <f t="shared" si="11"/>
        <v>-8.4</v>
      </c>
      <c r="H20" s="596" t="str">
        <f t="shared" si="0"/>
        <v>Karfreitag</v>
      </c>
      <c r="I20" s="597">
        <f t="shared" si="1"/>
        <v>45380</v>
      </c>
      <c r="J20" s="598">
        <f t="shared" si="2"/>
        <v>6</v>
      </c>
      <c r="K20" s="578">
        <v>4</v>
      </c>
      <c r="L20" s="593">
        <f>SUMPRODUCT((MONTH($B$17:$B$32)=4)*($B$17:$B$17&gt;0),$E$17:$E$32)</f>
        <v>-8.4</v>
      </c>
      <c r="N20" s="594" t="s">
        <v>269</v>
      </c>
      <c r="O20" s="595">
        <f>SUM(O21)-2</f>
        <v>45023</v>
      </c>
      <c r="P20" s="591">
        <f t="shared" si="12"/>
        <v>6</v>
      </c>
      <c r="Q20" s="592"/>
      <c r="R20" s="593">
        <f>IF(P20=6,$B$9*-1,IF(P20=5,$B$9*-1,IF(P20=4,$B$9*-1,IF(P20=3,$B$9*-1,IF(P20=2,$B$9*-1," ")))))</f>
        <v>-8.4</v>
      </c>
      <c r="U20" s="596" t="str">
        <f t="shared" si="3"/>
        <v>Karfreitag</v>
      </c>
      <c r="V20" s="597">
        <f t="shared" si="4"/>
        <v>45023</v>
      </c>
      <c r="W20" s="598">
        <f t="shared" si="5"/>
        <v>6</v>
      </c>
      <c r="X20" s="578">
        <v>4</v>
      </c>
      <c r="Y20" s="593">
        <f>SUMPRODUCT((MONTH($O$17:$O$32)=4)*($O$17:$O$17&gt;0),$R$17:$R$32)</f>
        <v>-18.8</v>
      </c>
      <c r="Z20" s="599"/>
      <c r="AA20" s="594" t="s">
        <v>269</v>
      </c>
      <c r="AB20" s="595">
        <f>SUM(AB21)-2</f>
        <v>45380</v>
      </c>
      <c r="AC20" s="591">
        <f t="shared" si="13"/>
        <v>6</v>
      </c>
      <c r="AD20" s="592"/>
      <c r="AE20" s="593">
        <f>IF(AC20=6,$B$9*-1,IF(AC20=5,$B$9*-1,IF(AC20=4,$B$9*-1,IF(AC20=3,$B$9*-1,IF(AC20=2,$B$9*-1," ")))))</f>
        <v>-8.4</v>
      </c>
      <c r="AH20" s="596" t="str">
        <f t="shared" si="6"/>
        <v>Karfreitag</v>
      </c>
      <c r="AI20" s="597">
        <f t="shared" si="7"/>
        <v>45380</v>
      </c>
      <c r="AJ20" s="598">
        <f t="shared" si="8"/>
        <v>6</v>
      </c>
      <c r="AK20" s="578">
        <v>4</v>
      </c>
      <c r="AL20" s="593">
        <f>SUMPRODUCT((MONTH($AB$17:$AB$32)=4)*($AB$17:$AB$17&gt;0),$AE$17:$AE$32)</f>
        <v>-8.4</v>
      </c>
    </row>
    <row r="21" spans="1:38">
      <c r="A21" s="594" t="s">
        <v>270</v>
      </c>
      <c r="B21" s="595">
        <f t="shared" si="9"/>
        <v>45382</v>
      </c>
      <c r="C21" s="591">
        <f t="shared" si="10"/>
        <v>1</v>
      </c>
      <c r="D21" s="592"/>
      <c r="E21" s="593">
        <f t="shared" si="11"/>
        <v>0</v>
      </c>
      <c r="H21" s="596" t="str">
        <f t="shared" si="0"/>
        <v>Ostersonntag</v>
      </c>
      <c r="I21" s="597">
        <f t="shared" si="1"/>
        <v>45382</v>
      </c>
      <c r="J21" s="598">
        <f t="shared" si="2"/>
        <v>1</v>
      </c>
      <c r="K21" s="578">
        <v>5</v>
      </c>
      <c r="L21" s="593">
        <f>SUMPRODUCT((MONTH($B$17:$B$32)=5)*($B$17:$B$17&gt;0),$E$17:$E$32)</f>
        <v>-27.200000000000003</v>
      </c>
      <c r="N21" s="594" t="s">
        <v>270</v>
      </c>
      <c r="O21" s="595">
        <f>VLOOKUP(V14,Feiertage!$D$4:$E$103,2,FALSE)</f>
        <v>45025</v>
      </c>
      <c r="P21" s="591">
        <f t="shared" si="12"/>
        <v>1</v>
      </c>
      <c r="Q21" s="592"/>
      <c r="R21" s="593" t="str">
        <f>IF(P21=6,$B$9*-1,IF(P21=5,$B$9*-1,IF(P21=4,$B$9*-1,IF(P21=3,$B$9*-1,IF(P21=2,$B$9*-1," ")))))</f>
        <v xml:space="preserve"> </v>
      </c>
      <c r="U21" s="596" t="str">
        <f t="shared" si="3"/>
        <v>Ostersonntag</v>
      </c>
      <c r="V21" s="597">
        <f t="shared" si="4"/>
        <v>45025</v>
      </c>
      <c r="W21" s="598">
        <f t="shared" si="5"/>
        <v>1</v>
      </c>
      <c r="X21" s="578">
        <v>5</v>
      </c>
      <c r="Y21" s="593">
        <f>SUMPRODUCT((MONTH($O$17:$O$32)=5)*($O$17:$O$17&gt;0),$R$17:$R$32)</f>
        <v>-27.200000000000003</v>
      </c>
      <c r="Z21" s="599"/>
      <c r="AA21" s="594" t="s">
        <v>270</v>
      </c>
      <c r="AB21" s="595">
        <f>VLOOKUP(AI14,Feiertage!$D$4:$E$103,2,FALSE)</f>
        <v>45382</v>
      </c>
      <c r="AC21" s="591">
        <f t="shared" si="13"/>
        <v>1</v>
      </c>
      <c r="AD21" s="592"/>
      <c r="AE21" s="593" t="str">
        <f>IF(AC21=6,$B$9*-1,IF(AC21=5,$B$9*-1,IF(AC21=4,$B$9*-1,IF(AC21=3,$B$9*-1,IF(AC21=2,$B$9*-1," ")))))</f>
        <v xml:space="preserve"> </v>
      </c>
      <c r="AH21" s="596" t="str">
        <f t="shared" si="6"/>
        <v>Ostersonntag</v>
      </c>
      <c r="AI21" s="597">
        <f t="shared" si="7"/>
        <v>45382</v>
      </c>
      <c r="AJ21" s="598">
        <f t="shared" si="8"/>
        <v>1</v>
      </c>
      <c r="AK21" s="578">
        <v>5</v>
      </c>
      <c r="AL21" s="593">
        <f>SUMPRODUCT((MONTH($AB$17:$AB$32)=5)*($AB$17:$AB$17&gt;0),$AE$17:$AE$32)</f>
        <v>-27.200000000000003</v>
      </c>
    </row>
    <row r="22" spans="1:38">
      <c r="A22" s="594" t="s">
        <v>271</v>
      </c>
      <c r="B22" s="595">
        <f t="shared" si="9"/>
        <v>45383</v>
      </c>
      <c r="C22" s="591">
        <f t="shared" si="10"/>
        <v>2</v>
      </c>
      <c r="D22" s="592"/>
      <c r="E22" s="593">
        <f t="shared" si="11"/>
        <v>-8.4</v>
      </c>
      <c r="H22" s="596" t="str">
        <f t="shared" si="0"/>
        <v>Ostermontag</v>
      </c>
      <c r="I22" s="597">
        <f t="shared" si="1"/>
        <v>45383</v>
      </c>
      <c r="J22" s="598">
        <f t="shared" si="2"/>
        <v>2</v>
      </c>
      <c r="K22" s="578">
        <v>6</v>
      </c>
      <c r="L22" s="593">
        <f>SUMPRODUCT((MONTH($B$17:$B$32)=6)*($B$17:$B$17&gt;0),$E$17:$E$32)</f>
        <v>0</v>
      </c>
      <c r="N22" s="594" t="s">
        <v>271</v>
      </c>
      <c r="O22" s="595">
        <f>SUM(O21)+1</f>
        <v>45026</v>
      </c>
      <c r="P22" s="591">
        <f t="shared" si="12"/>
        <v>2</v>
      </c>
      <c r="Q22" s="592"/>
      <c r="R22" s="593">
        <f>IF(P22=6,$B$9*-1,IF(P22=5,$B$9*-1,IF(P22=4,$B$9*-1,IF(P22=3,$B$9*-1,IF(P22=2,$B$9*-1," ")))))</f>
        <v>-8.4</v>
      </c>
      <c r="U22" s="596" t="str">
        <f t="shared" si="3"/>
        <v>Ostermontag</v>
      </c>
      <c r="V22" s="597">
        <f t="shared" si="4"/>
        <v>45026</v>
      </c>
      <c r="W22" s="598">
        <f t="shared" si="5"/>
        <v>2</v>
      </c>
      <c r="X22" s="578">
        <v>6</v>
      </c>
      <c r="Y22" s="593">
        <f>SUMPRODUCT((MONTH($O$17:$O$32)=6)*($O$17:$O$17&gt;0),$R$17:$R$32)</f>
        <v>0</v>
      </c>
      <c r="Z22" s="599"/>
      <c r="AA22" s="594" t="s">
        <v>271</v>
      </c>
      <c r="AB22" s="595">
        <f>SUM(AB21)+1</f>
        <v>45383</v>
      </c>
      <c r="AC22" s="591">
        <f t="shared" si="13"/>
        <v>2</v>
      </c>
      <c r="AD22" s="592"/>
      <c r="AE22" s="593">
        <f>IF(AC22=6,$B$9*-1,IF(AC22=5,$B$9*-1,IF(AC22=4,$B$9*-1,IF(AC22=3,$B$9*-1,IF(AC22=2,$B$9*-1," ")))))</f>
        <v>-8.4</v>
      </c>
      <c r="AH22" s="596" t="str">
        <f t="shared" si="6"/>
        <v>Ostermontag</v>
      </c>
      <c r="AI22" s="597">
        <f t="shared" si="7"/>
        <v>45383</v>
      </c>
      <c r="AJ22" s="598">
        <f t="shared" si="8"/>
        <v>2</v>
      </c>
      <c r="AK22" s="578">
        <v>6</v>
      </c>
      <c r="AL22" s="593">
        <f>SUMPRODUCT((MONTH($AB$17:$AB$32)=6)*($AB$17:$AB$17&gt;0),$AE$17:$AE$32)</f>
        <v>0</v>
      </c>
    </row>
    <row r="23" spans="1:38">
      <c r="A23" s="594" t="s">
        <v>272</v>
      </c>
      <c r="B23" s="595">
        <f t="shared" si="9"/>
        <v>45413</v>
      </c>
      <c r="C23" s="591">
        <f t="shared" si="10"/>
        <v>4</v>
      </c>
      <c r="D23" s="592"/>
      <c r="E23" s="593">
        <f t="shared" si="11"/>
        <v>-8.4</v>
      </c>
      <c r="H23" s="596" t="str">
        <f t="shared" si="0"/>
        <v>Tag der Arbeit / Lokal</v>
      </c>
      <c r="I23" s="597">
        <f t="shared" si="1"/>
        <v>45413</v>
      </c>
      <c r="J23" s="598">
        <f t="shared" si="2"/>
        <v>4</v>
      </c>
      <c r="K23" s="578">
        <v>7</v>
      </c>
      <c r="L23" s="593">
        <f>SUMPRODUCT((MONTH($B$17:$B$32)=7)*($B$17:$B$17&gt;0),$E$17:$E$32)</f>
        <v>0</v>
      </c>
      <c r="N23" s="594" t="s">
        <v>272</v>
      </c>
      <c r="O23" s="595">
        <f>SUM(O17)+120+W34</f>
        <v>45047</v>
      </c>
      <c r="P23" s="591">
        <f t="shared" si="12"/>
        <v>2</v>
      </c>
      <c r="Q23" s="592"/>
      <c r="R23" s="593">
        <f>IF(P23=6,$B$9*-1,IF(P23=5,$B$9*-1,IF(P23=4,$B$9*-1,IF(P23=3,$B$9*-1,IF(P23=2,$B$9*-1," ")))))</f>
        <v>-8.4</v>
      </c>
      <c r="U23" s="596" t="str">
        <f t="shared" si="3"/>
        <v>Tag der Arbeit / Lokal</v>
      </c>
      <c r="V23" s="597">
        <f t="shared" si="4"/>
        <v>45047</v>
      </c>
      <c r="W23" s="598">
        <f t="shared" si="5"/>
        <v>2</v>
      </c>
      <c r="X23" s="578">
        <v>7</v>
      </c>
      <c r="Y23" s="593">
        <f>SUMPRODUCT((MONTH($O$17:$O$32)=7)*($O$17:$O$17&gt;0),$R$17:$R$32)</f>
        <v>0</v>
      </c>
      <c r="Z23" s="599"/>
      <c r="AA23" s="594" t="s">
        <v>272</v>
      </c>
      <c r="AB23" s="595">
        <f>SUM(AB17)+120+AJ34</f>
        <v>45413</v>
      </c>
      <c r="AC23" s="591">
        <f t="shared" si="13"/>
        <v>4</v>
      </c>
      <c r="AD23" s="592"/>
      <c r="AE23" s="593">
        <f>IF(AC23=6,$B$9*-1,IF(AC23=5,$B$9*-1,IF(AC23=4,$B$9*-1,IF(AC23=3,$B$9*-1,IF(AC23=2,$B$9*-1," ")))))</f>
        <v>-8.4</v>
      </c>
      <c r="AH23" s="596" t="str">
        <f t="shared" si="6"/>
        <v>Tag der Arbeit / Lokal</v>
      </c>
      <c r="AI23" s="597">
        <f t="shared" si="7"/>
        <v>45413</v>
      </c>
      <c r="AJ23" s="598">
        <f t="shared" si="8"/>
        <v>4</v>
      </c>
      <c r="AK23" s="578">
        <v>7</v>
      </c>
      <c r="AL23" s="593">
        <f>SUMPRODUCT((MONTH($AB$17:$AB$32)=7)*($AB$17:$AB$17&gt;0),$AE$17:$AE$32)</f>
        <v>0</v>
      </c>
    </row>
    <row r="24" spans="1:38">
      <c r="A24" s="594" t="s">
        <v>273</v>
      </c>
      <c r="B24" s="595">
        <f t="shared" si="9"/>
        <v>45420</v>
      </c>
      <c r="C24" s="591">
        <f t="shared" si="10"/>
        <v>4</v>
      </c>
      <c r="D24" s="592"/>
      <c r="E24" s="593">
        <f t="shared" si="11"/>
        <v>-2</v>
      </c>
      <c r="H24" s="596" t="str">
        <f t="shared" si="0"/>
        <v xml:space="preserve">Mittwoch vor Auffahrt </v>
      </c>
      <c r="I24" s="597">
        <f>SUM(B25)</f>
        <v>45421</v>
      </c>
      <c r="J24" s="598">
        <f t="shared" si="2"/>
        <v>5</v>
      </c>
      <c r="K24" s="578">
        <v>8</v>
      </c>
      <c r="L24" s="593">
        <f>SUMPRODUCT((MONTH($B$17:$B$32)=8)*($B$17:$B$17&gt;0),$E$17:$E$32)</f>
        <v>-8.4</v>
      </c>
      <c r="N24" s="594" t="s">
        <v>273</v>
      </c>
      <c r="O24" s="595">
        <f>SUM(O25)-1</f>
        <v>45063</v>
      </c>
      <c r="P24" s="591">
        <f t="shared" si="12"/>
        <v>4</v>
      </c>
      <c r="Q24" s="592"/>
      <c r="R24" s="593">
        <f>IF(P24=6,-O11,IF(P24=5,-O11,IF(P24=4,-O11,IF(P24=3,-O11,IF(P24=2,-O11," ")))))</f>
        <v>-2</v>
      </c>
      <c r="U24" s="596" t="str">
        <f t="shared" si="3"/>
        <v xml:space="preserve">Mittwoch vor Auffahrt </v>
      </c>
      <c r="V24" s="597">
        <f>SUM(O25)</f>
        <v>45064</v>
      </c>
      <c r="W24" s="598">
        <f t="shared" si="5"/>
        <v>5</v>
      </c>
      <c r="X24" s="578">
        <v>8</v>
      </c>
      <c r="Y24" s="593">
        <f>SUMPRODUCT((MONTH($O$17:$O$32)=8)*($O$17:$O$17&gt;0),$R$17:$R$32)</f>
        <v>-8.4</v>
      </c>
      <c r="Z24" s="599"/>
      <c r="AA24" s="594" t="s">
        <v>274</v>
      </c>
      <c r="AB24" s="595">
        <f>SUM(AB25)-1</f>
        <v>45420</v>
      </c>
      <c r="AC24" s="591">
        <f t="shared" si="13"/>
        <v>4</v>
      </c>
      <c r="AD24" s="592"/>
      <c r="AE24" s="593">
        <f>IF(AC24=6,-AB11,IF(AC24=5,-AB11,IF(AC24=4,-AB11,IF(AC24=3,-AB11,IF(AC24=2,-AB11," ")))))</f>
        <v>-2</v>
      </c>
      <c r="AH24" s="596" t="str">
        <f t="shared" si="6"/>
        <v>Mittwoch vor Auffahrt</v>
      </c>
      <c r="AI24" s="597">
        <f>SUM(AB25)</f>
        <v>45421</v>
      </c>
      <c r="AJ24" s="598">
        <f t="shared" si="8"/>
        <v>5</v>
      </c>
      <c r="AK24" s="578">
        <v>8</v>
      </c>
      <c r="AL24" s="593">
        <f>SUMPRODUCT((MONTH($AB$17:$AB$32)=8)*($AB$17:$AB$17&gt;0),$AE$17:$AE$32)</f>
        <v>-8.4</v>
      </c>
    </row>
    <row r="25" spans="1:38">
      <c r="A25" s="594" t="s">
        <v>275</v>
      </c>
      <c r="B25" s="595">
        <f t="shared" si="9"/>
        <v>45421</v>
      </c>
      <c r="C25" s="591">
        <f t="shared" si="10"/>
        <v>5</v>
      </c>
      <c r="D25" s="592"/>
      <c r="E25" s="593">
        <f t="shared" si="11"/>
        <v>-8.4</v>
      </c>
      <c r="H25" s="596" t="str">
        <f t="shared" si="0"/>
        <v>Auffahrt</v>
      </c>
      <c r="I25" s="597">
        <f>SUM(B26)</f>
        <v>45431</v>
      </c>
      <c r="J25" s="598">
        <f t="shared" si="2"/>
        <v>1</v>
      </c>
      <c r="K25" s="578">
        <v>9</v>
      </c>
      <c r="L25" s="593">
        <f>SUMPRODUCT((MONTH($B$17:$B$32)=9)*($B$17:$B$17&gt;0),$E$17:$E$32)</f>
        <v>0</v>
      </c>
      <c r="N25" s="594" t="s">
        <v>275</v>
      </c>
      <c r="O25" s="595">
        <f>SUM(O21)+39</f>
        <v>45064</v>
      </c>
      <c r="P25" s="591">
        <f t="shared" si="12"/>
        <v>5</v>
      </c>
      <c r="Q25" s="592"/>
      <c r="R25" s="593">
        <f>IF(P25=6,$B$9*-1,IF(P25=5,$B$9*-1,IF(P25=4,$B$9*-1,IF(P25=3,$B$9*-1,IF(P25=2,$B$9*-1," ")))))</f>
        <v>-8.4</v>
      </c>
      <c r="U25" s="596" t="str">
        <f t="shared" si="3"/>
        <v>Auffahrt</v>
      </c>
      <c r="V25" s="597">
        <f>SUM(O26)</f>
        <v>45074</v>
      </c>
      <c r="W25" s="598">
        <f t="shared" si="5"/>
        <v>1</v>
      </c>
      <c r="X25" s="578">
        <v>9</v>
      </c>
      <c r="Y25" s="593">
        <f>SUMPRODUCT((MONTH($O$17:$O$32)=9)*($O$17:$O$17&gt;0),$R$17:$R$32)</f>
        <v>0</v>
      </c>
      <c r="Z25" s="599"/>
      <c r="AA25" s="594" t="s">
        <v>275</v>
      </c>
      <c r="AB25" s="595">
        <f>SUM(AB21)+39</f>
        <v>45421</v>
      </c>
      <c r="AC25" s="591">
        <f t="shared" si="13"/>
        <v>5</v>
      </c>
      <c r="AD25" s="592"/>
      <c r="AE25" s="593">
        <f>IF(AC25=6,$B$9*-1,IF(AC25=5,$B$9*-1,IF(AC25=4,$B$9*-1,IF(AC25=3,$B$9*-1,IF(AC25=2,$B$9*-1," ")))))</f>
        <v>-8.4</v>
      </c>
      <c r="AH25" s="596" t="str">
        <f t="shared" si="6"/>
        <v>Auffahrt</v>
      </c>
      <c r="AI25" s="597">
        <f>SUM(AB26)</f>
        <v>45431</v>
      </c>
      <c r="AJ25" s="598">
        <f t="shared" si="8"/>
        <v>1</v>
      </c>
      <c r="AK25" s="578">
        <v>9</v>
      </c>
      <c r="AL25" s="593">
        <f>SUMPRODUCT((MONTH($AB$17:$AB$32)=9)*($AB$17:$AB$17&gt;0),$AE$17:$AE$32)</f>
        <v>0</v>
      </c>
    </row>
    <row r="26" spans="1:38">
      <c r="A26" s="594" t="s">
        <v>276</v>
      </c>
      <c r="B26" s="595">
        <f t="shared" si="9"/>
        <v>45431</v>
      </c>
      <c r="C26" s="591">
        <f t="shared" si="10"/>
        <v>1</v>
      </c>
      <c r="D26" s="592"/>
      <c r="E26" s="593">
        <f t="shared" si="11"/>
        <v>0</v>
      </c>
      <c r="H26" s="596" t="str">
        <f t="shared" si="0"/>
        <v>Pfingstsonntag</v>
      </c>
      <c r="I26" s="597">
        <f>SUM(B27)</f>
        <v>45432</v>
      </c>
      <c r="J26" s="598">
        <f t="shared" si="2"/>
        <v>2</v>
      </c>
      <c r="K26" s="578">
        <v>10</v>
      </c>
      <c r="L26" s="593">
        <f>SUMPRODUCT((MONTH($B$17:$B$32)=10)*($B$17:$B$17&gt;0),$E$17:$E$32)</f>
        <v>0</v>
      </c>
      <c r="N26" s="594" t="s">
        <v>276</v>
      </c>
      <c r="O26" s="595">
        <f>SUM(O21)+49</f>
        <v>45074</v>
      </c>
      <c r="P26" s="591">
        <f t="shared" si="12"/>
        <v>1</v>
      </c>
      <c r="Q26" s="592"/>
      <c r="R26" s="593" t="str">
        <f>IF(P26=6,$B$9*-1,IF(P26=5,$B$9*-1,IF(P26=4,$B$9*-1,IF(P26=3,$B$9*-1,IF(P26=2,$B$9*-1," ")))))</f>
        <v xml:space="preserve"> </v>
      </c>
      <c r="U26" s="596" t="str">
        <f t="shared" si="3"/>
        <v>Pfingstsonntag</v>
      </c>
      <c r="V26" s="597">
        <f>SUM(O27)</f>
        <v>45075</v>
      </c>
      <c r="W26" s="598">
        <f t="shared" si="5"/>
        <v>2</v>
      </c>
      <c r="X26" s="578">
        <v>10</v>
      </c>
      <c r="Y26" s="593">
        <f>SUMPRODUCT((MONTH($O$17:$O$32)=10)*($O$17:$O$17&gt;0),$R$17:$R$32)</f>
        <v>0</v>
      </c>
      <c r="Z26" s="599"/>
      <c r="AA26" s="594" t="s">
        <v>276</v>
      </c>
      <c r="AB26" s="595">
        <f>SUM(AB21)+49</f>
        <v>45431</v>
      </c>
      <c r="AC26" s="591">
        <f t="shared" si="13"/>
        <v>1</v>
      </c>
      <c r="AD26" s="592"/>
      <c r="AE26" s="593" t="str">
        <f>IF(AC26=6,$B$9*-1,IF(AC26=5,$B$9*-1,IF(AC26=4,$B$9*-1,IF(AC26=3,$B$9*-1,IF(AC26=2,$B$9*-1," ")))))</f>
        <v xml:space="preserve"> </v>
      </c>
      <c r="AH26" s="596" t="str">
        <f t="shared" si="6"/>
        <v>Pfingstsonntag</v>
      </c>
      <c r="AI26" s="597">
        <f>SUM(AB27)</f>
        <v>45432</v>
      </c>
      <c r="AJ26" s="598">
        <f t="shared" si="8"/>
        <v>2</v>
      </c>
      <c r="AK26" s="578">
        <v>10</v>
      </c>
      <c r="AL26" s="593">
        <f>SUMPRODUCT((MONTH($AB$17:$AB$32)=10)*($AB$17:$AB$17&gt;0),$AE$17:$AE$32)</f>
        <v>0</v>
      </c>
    </row>
    <row r="27" spans="1:38">
      <c r="A27" s="594" t="s">
        <v>277</v>
      </c>
      <c r="B27" s="595">
        <f t="shared" si="9"/>
        <v>45432</v>
      </c>
      <c r="C27" s="591">
        <f t="shared" si="10"/>
        <v>2</v>
      </c>
      <c r="D27" s="592"/>
      <c r="E27" s="593">
        <f t="shared" si="11"/>
        <v>-8.4</v>
      </c>
      <c r="H27" s="596" t="str">
        <f t="shared" si="0"/>
        <v>Pfingstmontag</v>
      </c>
      <c r="I27" s="597">
        <f>SUM(B28)</f>
        <v>45139</v>
      </c>
      <c r="J27" s="598">
        <f t="shared" si="2"/>
        <v>3</v>
      </c>
      <c r="K27" s="578">
        <v>11</v>
      </c>
      <c r="L27" s="593">
        <f>SUMPRODUCT((MONTH($B$17:$B$32)=11)*($B$17:$B$17&gt;0),$E$17:$E$32)</f>
        <v>0</v>
      </c>
      <c r="N27" s="594" t="s">
        <v>277</v>
      </c>
      <c r="O27" s="595">
        <f>SUM(O26)+1</f>
        <v>45075</v>
      </c>
      <c r="P27" s="591">
        <f t="shared" si="12"/>
        <v>2</v>
      </c>
      <c r="Q27" s="592"/>
      <c r="R27" s="593">
        <f>IF(P27=6,$B$9*-1,IF(P27=5,$B$9*-1,IF(P27=4,$B$9*-1,IF(P27=3,$B$9*-1,IF(P27=2,$B$9*-1," ")))))</f>
        <v>-8.4</v>
      </c>
      <c r="U27" s="596" t="str">
        <f t="shared" si="3"/>
        <v>Pfingstmontag</v>
      </c>
      <c r="V27" s="597">
        <f>SUM(O28)</f>
        <v>45139</v>
      </c>
      <c r="W27" s="598">
        <f t="shared" si="5"/>
        <v>3</v>
      </c>
      <c r="X27" s="578">
        <v>11</v>
      </c>
      <c r="Y27" s="593">
        <f>SUMPRODUCT((MONTH($O$17:$O$32)=11)*($O$17:$O$17&gt;0),$R$17:$R$32)</f>
        <v>0</v>
      </c>
      <c r="Z27" s="599"/>
      <c r="AA27" s="594" t="s">
        <v>277</v>
      </c>
      <c r="AB27" s="595">
        <f>SUM(AB26)+1</f>
        <v>45432</v>
      </c>
      <c r="AC27" s="591">
        <f t="shared" si="13"/>
        <v>2</v>
      </c>
      <c r="AD27" s="592"/>
      <c r="AE27" s="593">
        <f>IF(AC27=6,$B$9*-1,IF(AC27=5,$B$9*-1,IF(AC27=4,$B$9*-1,IF(AC27=3,$B$9*-1,IF(AC27=2,$B$9*-1," ")))))</f>
        <v>-8.4</v>
      </c>
      <c r="AH27" s="596" t="str">
        <f t="shared" si="6"/>
        <v>Pfingstmontag</v>
      </c>
      <c r="AI27" s="597">
        <f>SUM(AB28)</f>
        <v>45505</v>
      </c>
      <c r="AJ27" s="598">
        <f t="shared" si="8"/>
        <v>5</v>
      </c>
      <c r="AK27" s="578">
        <v>11</v>
      </c>
      <c r="AL27" s="593">
        <f>SUMPRODUCT((MONTH($AB$17:$AB$32)=11)*($AB$17:$AB$17&gt;0),$AE$17:$AE$32)</f>
        <v>0</v>
      </c>
    </row>
    <row r="28" spans="1:38">
      <c r="A28" s="594" t="s">
        <v>278</v>
      </c>
      <c r="B28" s="595">
        <f>SUM(O28)</f>
        <v>45139</v>
      </c>
      <c r="C28" s="591">
        <f t="shared" si="10"/>
        <v>3</v>
      </c>
      <c r="D28" s="592"/>
      <c r="E28" s="593">
        <f>SUM(R28)</f>
        <v>-8.4</v>
      </c>
      <c r="H28" s="596" t="str">
        <f t="shared" si="0"/>
        <v>Bundesfeiertag</v>
      </c>
      <c r="I28" s="597">
        <f>SUM(B30)</f>
        <v>45285</v>
      </c>
      <c r="J28" s="598">
        <f t="shared" si="2"/>
        <v>2</v>
      </c>
      <c r="K28" s="578">
        <v>12</v>
      </c>
      <c r="L28" s="593">
        <f>SUMPRODUCT((MONTH($B$17:$B$32)=12)*($B$17:$B$17&gt;0),$E$17:$E$32)</f>
        <v>-16.8</v>
      </c>
      <c r="N28" s="594" t="s">
        <v>278</v>
      </c>
      <c r="O28" s="595">
        <f>SUM(O17)+212+W34</f>
        <v>45139</v>
      </c>
      <c r="P28" s="591">
        <f t="shared" si="12"/>
        <v>3</v>
      </c>
      <c r="Q28" s="592"/>
      <c r="R28" s="593">
        <f>IF(P28=6,$B$9*-1,IF(P28=5,$B$9*-1,IF(P28=4,$B$9*-1,IF(P28=3,$B$9*-1,IF(P28=2,$B$9*-1," ")))))</f>
        <v>-8.4</v>
      </c>
      <c r="U28" s="596" t="str">
        <f t="shared" si="3"/>
        <v>Bundesfeiertag</v>
      </c>
      <c r="V28" s="597">
        <f>SUM(O30)</f>
        <v>45285</v>
      </c>
      <c r="W28" s="598">
        <f t="shared" si="5"/>
        <v>2</v>
      </c>
      <c r="X28" s="578">
        <v>12</v>
      </c>
      <c r="Y28" s="593">
        <f>SUMPRODUCT((MONTH($O$17:$O$32)=12)*($O$17:$O$17&gt;0),$R$17:$R$32)</f>
        <v>-16.8</v>
      </c>
      <c r="Z28" s="599"/>
      <c r="AA28" s="594" t="s">
        <v>278</v>
      </c>
      <c r="AB28" s="595">
        <f>SUM(AB17)+212+AJ34</f>
        <v>45505</v>
      </c>
      <c r="AC28" s="591">
        <f t="shared" si="13"/>
        <v>5</v>
      </c>
      <c r="AD28" s="592"/>
      <c r="AE28" s="593">
        <f>IF(AC28=6,$B$9*-1,IF(AC28=5,$B$9*-1,IF(AC28=4,$B$9*-1,IF(AC28=3,$B$9*-1,IF(AC28=2,$B$9*-1," ")))))</f>
        <v>-8.4</v>
      </c>
      <c r="AH28" s="596" t="str">
        <f t="shared" si="6"/>
        <v>Bundesfeiertag</v>
      </c>
      <c r="AI28" s="597">
        <f>SUM(AB30)</f>
        <v>45651</v>
      </c>
      <c r="AJ28" s="598">
        <f t="shared" si="8"/>
        <v>4</v>
      </c>
      <c r="AK28" s="578">
        <v>12</v>
      </c>
      <c r="AL28" s="593">
        <f>SUMPRODUCT((MONTH($AB$17:$AB$32)=12)*($AB$17:$AB$17&gt;0),$AE$17:$AE$32)</f>
        <v>-25.2</v>
      </c>
    </row>
    <row r="29" spans="1:38">
      <c r="A29" s="594" t="s">
        <v>279</v>
      </c>
      <c r="B29" s="595">
        <f>SUM(O29)</f>
        <v>45284</v>
      </c>
      <c r="C29" s="591">
        <f t="shared" si="10"/>
        <v>1</v>
      </c>
      <c r="D29" s="592"/>
      <c r="E29" s="593">
        <f>SUM(R29)</f>
        <v>0</v>
      </c>
      <c r="H29" s="596" t="str">
        <f t="shared" si="0"/>
        <v>Heiligabend   (1/2 Tag)</v>
      </c>
      <c r="I29" s="597">
        <f>SUM(B31)</f>
        <v>45286</v>
      </c>
      <c r="J29" s="598">
        <f t="shared" si="2"/>
        <v>3</v>
      </c>
      <c r="K29" s="578">
        <v>13</v>
      </c>
      <c r="L29" s="593"/>
      <c r="N29" s="594" t="s">
        <v>279</v>
      </c>
      <c r="O29" s="595">
        <f>SUM(O17)+357+W34</f>
        <v>45284</v>
      </c>
      <c r="P29" s="591">
        <f t="shared" si="12"/>
        <v>1</v>
      </c>
      <c r="Q29" s="592"/>
      <c r="R29" s="593" t="str">
        <f>IF(P29=6,$B$9/2*-1,IF(P29=5,$B$9/2*-1,IF(P29=4,$B$9/2*-1,IF(P29=3,$B$9/2*-1,IF(P29=2,$B$9/2*-1," ")))))</f>
        <v xml:space="preserve"> </v>
      </c>
      <c r="U29" s="596" t="str">
        <f t="shared" si="3"/>
        <v>Heiligabend   (1/2 Tag)</v>
      </c>
      <c r="V29" s="597">
        <f>SUM(O31)</f>
        <v>45286</v>
      </c>
      <c r="W29" s="598">
        <f t="shared" si="5"/>
        <v>3</v>
      </c>
      <c r="X29" s="578">
        <v>13</v>
      </c>
      <c r="Y29" s="593"/>
      <c r="Z29" s="599"/>
      <c r="AA29" s="594" t="s">
        <v>279</v>
      </c>
      <c r="AB29" s="595">
        <f>SUM(AB17)+357+AJ34</f>
        <v>45650</v>
      </c>
      <c r="AC29" s="591">
        <f t="shared" si="13"/>
        <v>3</v>
      </c>
      <c r="AD29" s="592"/>
      <c r="AE29" s="593">
        <f>IF(AC29=6,$B$9/2*-1,IF(AC29=5,$B$9/2*-1,IF(AC29=4,$B$9/2*-1,IF(AC29=3,$B$9/2*-1,IF(AC29=2,$B$9/2*-1," ")))))</f>
        <v>-4.2</v>
      </c>
      <c r="AH29" s="596" t="str">
        <f t="shared" si="6"/>
        <v>Heiligabend   (1/2 Tag)</v>
      </c>
      <c r="AI29" s="597">
        <f>SUM(AB31)</f>
        <v>45652</v>
      </c>
      <c r="AJ29" s="598">
        <f t="shared" si="8"/>
        <v>5</v>
      </c>
      <c r="AK29" s="578">
        <v>13</v>
      </c>
      <c r="AL29" s="593"/>
    </row>
    <row r="30" spans="1:38">
      <c r="A30" s="594" t="s">
        <v>280</v>
      </c>
      <c r="B30" s="595">
        <f>SUM(O30)</f>
        <v>45285</v>
      </c>
      <c r="C30" s="591">
        <f t="shared" si="10"/>
        <v>2</v>
      </c>
      <c r="D30" s="592"/>
      <c r="E30" s="593">
        <f>SUM(R30)</f>
        <v>-8.4</v>
      </c>
      <c r="H30" s="596" t="str">
        <f t="shared" si="0"/>
        <v>Weihnachten</v>
      </c>
      <c r="I30" s="597">
        <f>SUM(B24)</f>
        <v>45420</v>
      </c>
      <c r="J30" s="598">
        <f t="shared" si="2"/>
        <v>4</v>
      </c>
      <c r="K30" s="578">
        <v>20</v>
      </c>
      <c r="L30" s="593"/>
      <c r="N30" s="594" t="s">
        <v>280</v>
      </c>
      <c r="O30" s="595">
        <f>SUM(O29)+1</f>
        <v>45285</v>
      </c>
      <c r="P30" s="591">
        <f t="shared" si="12"/>
        <v>2</v>
      </c>
      <c r="Q30" s="592"/>
      <c r="R30" s="593">
        <f>IF(P30=6,$B$9*-1,IF(P30=5,$B$9*-1,IF(P30=4,$B$9*-1,IF(P30=3,$B$9*-1,IF(P30=2,$B$9*-1," ")))))</f>
        <v>-8.4</v>
      </c>
      <c r="U30" s="596" t="str">
        <f t="shared" si="3"/>
        <v>Weihnachten</v>
      </c>
      <c r="V30" s="597">
        <f>SUM(O24)</f>
        <v>45063</v>
      </c>
      <c r="W30" s="598">
        <f t="shared" si="5"/>
        <v>4</v>
      </c>
      <c r="X30" s="578">
        <v>20</v>
      </c>
      <c r="Y30" s="593"/>
      <c r="Z30" s="599"/>
      <c r="AA30" s="594" t="s">
        <v>280</v>
      </c>
      <c r="AB30" s="595">
        <f>SUM(AB29)+1</f>
        <v>45651</v>
      </c>
      <c r="AC30" s="591">
        <f t="shared" si="13"/>
        <v>4</v>
      </c>
      <c r="AD30" s="592"/>
      <c r="AE30" s="593">
        <f>IF(AC30=6,$B$9*-1,IF(AC30=5,$B$9*-1,IF(AC30=4,$B$9*-1,IF(AC30=3,$B$9*-1,IF(AC30=2,$B$9*-1," ")))))</f>
        <v>-8.4</v>
      </c>
      <c r="AH30" s="596" t="str">
        <f t="shared" si="6"/>
        <v>Weihnachten</v>
      </c>
      <c r="AI30" s="597">
        <f>SUM(AB24)</f>
        <v>45420</v>
      </c>
      <c r="AJ30" s="598">
        <f t="shared" si="8"/>
        <v>4</v>
      </c>
      <c r="AK30" s="578">
        <v>20</v>
      </c>
      <c r="AL30" s="593"/>
    </row>
    <row r="31" spans="1:38">
      <c r="A31" s="594" t="s">
        <v>281</v>
      </c>
      <c r="B31" s="595">
        <f>SUM(O31)</f>
        <v>45286</v>
      </c>
      <c r="C31" s="591">
        <f t="shared" si="10"/>
        <v>3</v>
      </c>
      <c r="D31" s="592"/>
      <c r="E31" s="593">
        <f>SUM(R31)</f>
        <v>-8.4</v>
      </c>
      <c r="H31" s="596" t="str">
        <f t="shared" si="0"/>
        <v>Stefanstag</v>
      </c>
      <c r="I31" s="597">
        <f>SUM(B29)</f>
        <v>45284</v>
      </c>
      <c r="J31" s="598">
        <f t="shared" si="2"/>
        <v>1</v>
      </c>
      <c r="K31" s="578">
        <v>21</v>
      </c>
      <c r="L31" s="593"/>
      <c r="N31" s="594" t="s">
        <v>281</v>
      </c>
      <c r="O31" s="595">
        <f>SUM(O29)+2</f>
        <v>45286</v>
      </c>
      <c r="P31" s="591">
        <f t="shared" si="12"/>
        <v>3</v>
      </c>
      <c r="Q31" s="592"/>
      <c r="R31" s="593">
        <f>IF(P31=6,$B$9*-1,IF(P31=5,$B$9*-1,IF(P31=4,$B$9*-1,IF(P31=3,$B$9*-1,IF(P31=2,$B$9*-1," ")))))</f>
        <v>-8.4</v>
      </c>
      <c r="U31" s="596" t="str">
        <f t="shared" si="3"/>
        <v>Stefanstag</v>
      </c>
      <c r="V31" s="597">
        <f>SUM(O29)</f>
        <v>45284</v>
      </c>
      <c r="W31" s="598">
        <f t="shared" si="5"/>
        <v>1</v>
      </c>
      <c r="X31" s="578">
        <v>21</v>
      </c>
      <c r="Y31" s="593"/>
      <c r="Z31" s="599"/>
      <c r="AA31" s="594" t="s">
        <v>281</v>
      </c>
      <c r="AB31" s="595">
        <f>SUM(AB29)+2</f>
        <v>45652</v>
      </c>
      <c r="AC31" s="591">
        <f t="shared" si="13"/>
        <v>5</v>
      </c>
      <c r="AD31" s="592"/>
      <c r="AE31" s="593">
        <f>IF(AC31=6,$B$9*-1,IF(AC31=5,$B$9*-1,IF(AC31=4,$B$9*-1,IF(AC31=3,$B$9*-1,IF(AC31=2,$B$9*-1," ")))))</f>
        <v>-8.4</v>
      </c>
      <c r="AH31" s="596" t="str">
        <f t="shared" si="6"/>
        <v>Stefanstag</v>
      </c>
      <c r="AI31" s="597">
        <f>SUM(AB29)</f>
        <v>45650</v>
      </c>
      <c r="AJ31" s="598">
        <f t="shared" si="8"/>
        <v>3</v>
      </c>
      <c r="AK31" s="578">
        <v>21</v>
      </c>
      <c r="AL31" s="593"/>
    </row>
    <row r="32" spans="1:38">
      <c r="A32" s="594" t="s">
        <v>282</v>
      </c>
      <c r="B32" s="595">
        <f>SUM(O32)</f>
        <v>45291</v>
      </c>
      <c r="C32" s="591">
        <f t="shared" si="10"/>
        <v>1</v>
      </c>
      <c r="D32" s="592"/>
      <c r="E32" s="593">
        <f>SUM(R32)</f>
        <v>0</v>
      </c>
      <c r="H32" s="596" t="str">
        <f t="shared" si="0"/>
        <v>Silvester  (1/2 Tag)</v>
      </c>
      <c r="I32" s="597">
        <f>SUM(B32)</f>
        <v>45291</v>
      </c>
      <c r="J32" s="598">
        <f t="shared" si="2"/>
        <v>1</v>
      </c>
      <c r="K32" s="578">
        <v>22</v>
      </c>
      <c r="L32" s="593"/>
      <c r="N32" s="594" t="s">
        <v>282</v>
      </c>
      <c r="O32" s="595">
        <f>SUM(O29)+7</f>
        <v>45291</v>
      </c>
      <c r="P32" s="591">
        <f t="shared" si="12"/>
        <v>1</v>
      </c>
      <c r="Q32" s="592"/>
      <c r="R32" s="593" t="str">
        <f>IF(P32=6,$B$9/2*-1,IF(P32=5,$B$9/2*-1,IF(P32=4,$B$9/2*-1,IF(P32=3,$B$9/2*-1,IF(P32=2,$B$9/2*-1," ")))))</f>
        <v xml:space="preserve"> </v>
      </c>
      <c r="U32" s="596" t="str">
        <f t="shared" si="3"/>
        <v>Silvester  (1/2 Tag)</v>
      </c>
      <c r="V32" s="597">
        <f>SUM(O32)</f>
        <v>45291</v>
      </c>
      <c r="W32" s="598">
        <f t="shared" si="5"/>
        <v>1</v>
      </c>
      <c r="X32" s="578">
        <v>22</v>
      </c>
      <c r="Y32" s="593"/>
      <c r="Z32" s="599"/>
      <c r="AA32" s="594" t="s">
        <v>282</v>
      </c>
      <c r="AB32" s="595">
        <f>SUM(AB29)+7</f>
        <v>45657</v>
      </c>
      <c r="AC32" s="591">
        <f t="shared" si="13"/>
        <v>3</v>
      </c>
      <c r="AD32" s="592"/>
      <c r="AE32" s="593">
        <f>IF(AC32=6,$B$9/2*-1,IF(AC32=5,$B$9/2*-1,IF(AC32=4,$B$9/2*-1,IF(AC32=3,$B$9/2*-1,IF(AC32=2,$B$9/2*-1," ")))))</f>
        <v>-4.2</v>
      </c>
      <c r="AH32" s="596" t="str">
        <f t="shared" si="6"/>
        <v>Silvester  (1/2 Tag)</v>
      </c>
      <c r="AI32" s="597">
        <f>SUM(AB32)</f>
        <v>45657</v>
      </c>
      <c r="AJ32" s="598">
        <f t="shared" si="8"/>
        <v>3</v>
      </c>
      <c r="AK32" s="578">
        <v>22</v>
      </c>
      <c r="AL32" s="593"/>
    </row>
    <row r="33" spans="1:38">
      <c r="A33" s="594"/>
      <c r="B33" s="590"/>
      <c r="C33" s="591"/>
      <c r="D33" s="592"/>
      <c r="E33" s="593"/>
      <c r="I33" s="578"/>
      <c r="J33" s="578"/>
      <c r="K33" s="578"/>
      <c r="N33" s="594"/>
      <c r="O33" s="590"/>
      <c r="P33" s="591"/>
      <c r="Q33" s="592"/>
      <c r="R33" s="593"/>
      <c r="V33" s="578"/>
      <c r="W33" s="578"/>
      <c r="X33" s="578"/>
      <c r="AA33" s="594"/>
      <c r="AB33" s="590"/>
      <c r="AC33" s="591"/>
      <c r="AD33" s="592"/>
      <c r="AE33" s="593"/>
      <c r="AI33" s="578"/>
      <c r="AJ33" s="578"/>
      <c r="AK33" s="578"/>
    </row>
    <row r="34" spans="1:38">
      <c r="A34" s="202" t="s">
        <v>283</v>
      </c>
      <c r="B34" s="590"/>
      <c r="C34" s="591"/>
      <c r="D34" s="592"/>
      <c r="E34" s="600">
        <f>SUM(E17:E32)</f>
        <v>-88.000000000000014</v>
      </c>
      <c r="H34" s="579"/>
      <c r="I34" s="601" t="s">
        <v>284</v>
      </c>
      <c r="J34" s="600">
        <f>VLOOKUP(I14,Feiertage!$G$4:$H$103,2,FALSE)</f>
        <v>0</v>
      </c>
      <c r="K34" s="578"/>
      <c r="L34" s="600">
        <f>SUM(L17:L32)</f>
        <v>-88</v>
      </c>
      <c r="N34" s="202" t="s">
        <v>283</v>
      </c>
      <c r="O34" s="590"/>
      <c r="P34" s="591"/>
      <c r="Q34" s="592"/>
      <c r="R34" s="600">
        <f>SUM(R17:R32)</f>
        <v>-79.600000000000009</v>
      </c>
      <c r="U34" s="579"/>
      <c r="V34" s="601" t="s">
        <v>284</v>
      </c>
      <c r="W34" s="600">
        <f>VLOOKUP(V14,Feiertage!$G$4:$H$103,2,FALSE)</f>
        <v>0</v>
      </c>
      <c r="X34" s="578"/>
      <c r="Y34" s="600">
        <f>SUM(Y17:Y32)</f>
        <v>-79.600000000000009</v>
      </c>
      <c r="AA34" s="202" t="s">
        <v>283</v>
      </c>
      <c r="AB34" s="590"/>
      <c r="AC34" s="591"/>
      <c r="AD34" s="592"/>
      <c r="AE34" s="600">
        <f>SUM(AE17:AE32)</f>
        <v>-96.40000000000002</v>
      </c>
      <c r="AH34" s="579"/>
      <c r="AI34" s="601" t="s">
        <v>284</v>
      </c>
      <c r="AJ34" s="600">
        <f>VLOOKUP(AI14,Feiertage!$G$4:$H$103,2,FALSE)</f>
        <v>1</v>
      </c>
      <c r="AK34" s="578"/>
      <c r="AL34" s="600">
        <f>SUM(AL17:AL32)</f>
        <v>-96.4</v>
      </c>
    </row>
    <row r="35" spans="1:38">
      <c r="A35" s="202"/>
      <c r="B35" s="590"/>
      <c r="C35" s="591"/>
      <c r="D35" s="592"/>
      <c r="E35" s="593"/>
      <c r="H35" s="579"/>
      <c r="I35" s="601"/>
      <c r="J35" s="600"/>
      <c r="K35" s="578"/>
      <c r="L35" s="600"/>
      <c r="N35" s="202"/>
      <c r="O35" s="590"/>
      <c r="P35" s="591"/>
      <c r="Q35" s="592"/>
      <c r="R35" s="593"/>
      <c r="U35" s="579"/>
      <c r="V35" s="601"/>
      <c r="W35" s="600"/>
      <c r="X35" s="578"/>
      <c r="Y35" s="600"/>
      <c r="AA35" s="202"/>
      <c r="AB35" s="590"/>
      <c r="AC35" s="591"/>
      <c r="AD35" s="592"/>
      <c r="AE35" s="593"/>
      <c r="AH35" s="579"/>
      <c r="AI35" s="601"/>
      <c r="AJ35" s="600"/>
      <c r="AK35" s="578"/>
      <c r="AL35" s="600"/>
    </row>
    <row r="36" spans="1:38">
      <c r="A36" s="202" t="s">
        <v>285</v>
      </c>
      <c r="B36" s="590"/>
      <c r="C36" s="591"/>
      <c r="D36" s="592"/>
      <c r="E36" s="593"/>
      <c r="H36" s="579"/>
      <c r="I36" s="601"/>
      <c r="J36" s="600"/>
      <c r="K36" s="578"/>
      <c r="L36" s="600"/>
      <c r="N36" s="202"/>
      <c r="O36" s="590"/>
      <c r="P36" s="591"/>
      <c r="Q36" s="592"/>
      <c r="R36" s="593"/>
      <c r="U36" s="579"/>
      <c r="V36" s="601"/>
      <c r="W36" s="600"/>
      <c r="X36" s="578"/>
      <c r="Y36" s="600"/>
      <c r="AA36" s="202"/>
      <c r="AB36" s="590"/>
      <c r="AC36" s="591"/>
      <c r="AD36" s="592"/>
      <c r="AE36" s="593"/>
      <c r="AH36" s="579"/>
      <c r="AI36" s="601"/>
      <c r="AJ36" s="600"/>
      <c r="AK36" s="578"/>
      <c r="AL36" s="600"/>
    </row>
    <row r="37" spans="1:38">
      <c r="A37" s="594"/>
      <c r="B37" s="590"/>
      <c r="C37" s="591"/>
      <c r="D37" s="592"/>
      <c r="E37" s="593"/>
      <c r="H37" s="579"/>
      <c r="I37" s="578"/>
      <c r="J37" s="578"/>
      <c r="K37" s="578"/>
      <c r="N37" s="594"/>
      <c r="O37" s="590"/>
      <c r="P37" s="591"/>
      <c r="Q37" s="592"/>
      <c r="R37" s="593"/>
      <c r="U37" s="579"/>
      <c r="V37" s="578"/>
      <c r="W37" s="578"/>
      <c r="X37" s="578"/>
      <c r="AA37" s="594"/>
      <c r="AB37" s="590"/>
      <c r="AC37" s="591"/>
      <c r="AD37" s="592"/>
      <c r="AE37" s="593"/>
      <c r="AH37" s="579"/>
      <c r="AI37" s="578"/>
      <c r="AJ37" s="578"/>
      <c r="AK37" s="578"/>
    </row>
    <row r="38" spans="1:38">
      <c r="A38" s="602" t="s">
        <v>286</v>
      </c>
      <c r="B38" s="590"/>
      <c r="C38" s="591"/>
      <c r="D38" s="592"/>
      <c r="E38" s="603"/>
      <c r="H38" s="579"/>
      <c r="I38" s="578"/>
      <c r="J38" s="578"/>
      <c r="K38" s="578"/>
      <c r="N38" s="594"/>
      <c r="O38" s="590"/>
      <c r="P38" s="591"/>
      <c r="Q38" s="592"/>
      <c r="R38" s="593"/>
      <c r="U38" s="579"/>
      <c r="V38" s="578"/>
      <c r="W38" s="578"/>
      <c r="X38" s="578"/>
      <c r="AA38" s="594"/>
      <c r="AB38" s="590"/>
      <c r="AC38" s="591"/>
      <c r="AD38" s="592"/>
      <c r="AE38" s="593"/>
      <c r="AH38" s="579"/>
      <c r="AI38" s="578"/>
      <c r="AJ38" s="578"/>
      <c r="AK38" s="578"/>
    </row>
    <row r="39" spans="1:38">
      <c r="A39" s="602" t="s">
        <v>287</v>
      </c>
      <c r="B39" s="590"/>
      <c r="C39" s="591"/>
      <c r="D39" s="592"/>
      <c r="E39" s="603"/>
      <c r="H39" s="579"/>
      <c r="I39" s="578"/>
      <c r="J39" s="578"/>
      <c r="K39" s="578"/>
      <c r="N39" s="594"/>
      <c r="O39" s="590"/>
      <c r="P39" s="591"/>
      <c r="Q39" s="592"/>
      <c r="R39" s="593"/>
      <c r="U39" s="579"/>
      <c r="V39" s="578"/>
      <c r="W39" s="578"/>
      <c r="X39" s="578"/>
      <c r="AA39" s="594"/>
      <c r="AB39" s="590"/>
      <c r="AC39" s="591"/>
      <c r="AD39" s="592"/>
      <c r="AE39" s="593"/>
      <c r="AH39" s="579"/>
      <c r="AI39" s="578"/>
      <c r="AJ39" s="578"/>
      <c r="AK39" s="578"/>
    </row>
    <row r="40" spans="1:38">
      <c r="A40" s="602" t="s">
        <v>288</v>
      </c>
      <c r="B40" s="590"/>
      <c r="C40" s="591"/>
      <c r="D40" s="592"/>
      <c r="E40" s="603"/>
      <c r="H40" s="579"/>
      <c r="I40" s="578"/>
      <c r="J40" s="578"/>
      <c r="K40" s="578"/>
      <c r="N40" s="594"/>
      <c r="O40" s="590"/>
      <c r="P40" s="591"/>
      <c r="Q40" s="592"/>
      <c r="R40" s="593"/>
      <c r="U40" s="579"/>
      <c r="V40" s="578"/>
      <c r="W40" s="578"/>
      <c r="X40" s="578"/>
      <c r="AA40" s="594"/>
      <c r="AB40" s="590"/>
      <c r="AC40" s="591"/>
      <c r="AD40" s="592"/>
      <c r="AE40" s="593"/>
      <c r="AH40" s="579"/>
      <c r="AI40" s="578"/>
      <c r="AJ40" s="578"/>
      <c r="AK40" s="578"/>
    </row>
    <row r="41" spans="1:38">
      <c r="A41" s="594"/>
      <c r="B41" s="590"/>
      <c r="C41" s="591"/>
      <c r="D41" s="592"/>
      <c r="E41" s="593"/>
      <c r="H41" s="579"/>
      <c r="I41" s="578"/>
      <c r="J41" s="578"/>
      <c r="K41" s="578"/>
      <c r="N41" s="594"/>
      <c r="O41" s="590"/>
      <c r="P41" s="591"/>
      <c r="Q41" s="592"/>
      <c r="R41" s="593"/>
      <c r="U41" s="579"/>
      <c r="V41" s="578"/>
      <c r="W41" s="578"/>
      <c r="X41" s="578"/>
      <c r="AA41" s="594"/>
      <c r="AB41" s="590"/>
      <c r="AC41" s="591"/>
      <c r="AD41" s="592"/>
      <c r="AE41" s="593"/>
      <c r="AH41" s="579"/>
      <c r="AI41" s="578"/>
      <c r="AJ41" s="578"/>
      <c r="AK41" s="578"/>
    </row>
    <row r="42" spans="1:38">
      <c r="A42" s="202" t="s">
        <v>289</v>
      </c>
      <c r="B42" s="604"/>
      <c r="C42" s="605"/>
      <c r="D42" s="606"/>
      <c r="E42" s="600">
        <f>SUM(E38:E40)</f>
        <v>0</v>
      </c>
      <c r="H42" s="579"/>
      <c r="I42" s="578"/>
      <c r="J42" s="578"/>
      <c r="K42" s="578"/>
      <c r="N42" s="202"/>
      <c r="O42" s="604"/>
      <c r="P42" s="605"/>
      <c r="Q42" s="606"/>
      <c r="R42" s="600"/>
      <c r="U42" s="579"/>
      <c r="V42" s="578"/>
      <c r="W42" s="578"/>
      <c r="X42" s="578"/>
      <c r="AA42" s="202"/>
      <c r="AB42" s="604"/>
      <c r="AC42" s="605"/>
      <c r="AD42" s="606"/>
      <c r="AE42" s="600"/>
      <c r="AH42" s="579"/>
      <c r="AI42" s="578"/>
      <c r="AJ42" s="578"/>
      <c r="AK42" s="578"/>
    </row>
    <row r="43" spans="1:38">
      <c r="A43" s="594"/>
      <c r="B43" s="590"/>
      <c r="C43" s="591"/>
      <c r="D43" s="592"/>
      <c r="E43" s="593"/>
      <c r="H43" s="579"/>
      <c r="I43" s="578"/>
      <c r="J43" s="578"/>
      <c r="K43" s="578"/>
      <c r="N43" s="594"/>
      <c r="O43" s="590"/>
      <c r="P43" s="591"/>
      <c r="Q43" s="592"/>
      <c r="R43" s="593"/>
      <c r="U43" s="579"/>
      <c r="V43" s="578"/>
      <c r="W43" s="578"/>
      <c r="X43" s="578"/>
      <c r="AA43" s="594"/>
      <c r="AB43" s="590"/>
      <c r="AC43" s="591"/>
      <c r="AD43" s="592"/>
      <c r="AE43" s="593"/>
      <c r="AH43" s="579"/>
      <c r="AI43" s="578"/>
      <c r="AJ43" s="578"/>
      <c r="AK43" s="578"/>
    </row>
    <row r="44" spans="1:38" hidden="1">
      <c r="A44" s="202" t="s">
        <v>290</v>
      </c>
      <c r="B44" s="590"/>
      <c r="C44" s="591"/>
      <c r="D44" s="592"/>
      <c r="E44" s="593"/>
      <c r="H44" s="579"/>
      <c r="I44" s="578"/>
      <c r="J44" s="578"/>
      <c r="K44" s="578"/>
      <c r="N44" s="202"/>
      <c r="O44" s="590"/>
      <c r="P44" s="591"/>
      <c r="Q44" s="592"/>
      <c r="R44" s="593"/>
      <c r="U44" s="579"/>
      <c r="V44" s="578"/>
      <c r="W44" s="578"/>
      <c r="X44" s="578"/>
      <c r="AA44" s="202"/>
      <c r="AB44" s="590"/>
      <c r="AC44" s="591"/>
      <c r="AD44" s="592"/>
      <c r="AE44" s="593"/>
      <c r="AH44" s="579"/>
      <c r="AI44" s="578"/>
      <c r="AJ44" s="578"/>
      <c r="AK44" s="578"/>
    </row>
    <row r="45" spans="1:38" hidden="1">
      <c r="A45" s="202"/>
      <c r="B45" s="590"/>
      <c r="C45" s="591"/>
      <c r="D45" s="592"/>
      <c r="E45" s="593"/>
      <c r="H45" s="579"/>
      <c r="I45" s="578"/>
      <c r="J45" s="578"/>
      <c r="K45" s="578"/>
      <c r="N45" s="202"/>
      <c r="O45" s="590"/>
      <c r="P45" s="591"/>
      <c r="Q45" s="592"/>
      <c r="R45" s="593"/>
      <c r="U45" s="579"/>
      <c r="V45" s="578"/>
      <c r="W45" s="578"/>
      <c r="X45" s="578"/>
      <c r="AA45" s="202"/>
      <c r="AB45" s="590"/>
      <c r="AC45" s="591"/>
      <c r="AD45" s="592"/>
      <c r="AE45" s="593"/>
      <c r="AH45" s="579"/>
      <c r="AI45" s="578"/>
      <c r="AJ45" s="578"/>
      <c r="AK45" s="578"/>
    </row>
    <row r="46" spans="1:38" hidden="1">
      <c r="A46" s="602" t="s">
        <v>291</v>
      </c>
      <c r="B46" s="590"/>
      <c r="C46" s="591"/>
      <c r="D46" s="592"/>
      <c r="E46" s="603"/>
      <c r="H46" s="579"/>
      <c r="I46" s="578"/>
      <c r="J46" s="578"/>
      <c r="K46" s="578"/>
      <c r="N46" s="202"/>
      <c r="O46" s="590"/>
      <c r="P46" s="591"/>
      <c r="Q46" s="592"/>
      <c r="R46" s="593"/>
      <c r="U46" s="579"/>
      <c r="V46" s="578"/>
      <c r="W46" s="578"/>
      <c r="X46" s="578"/>
      <c r="AA46" s="202"/>
      <c r="AB46" s="590"/>
      <c r="AC46" s="591"/>
      <c r="AD46" s="592"/>
      <c r="AE46" s="593"/>
      <c r="AH46" s="579"/>
      <c r="AI46" s="578"/>
      <c r="AJ46" s="578"/>
      <c r="AK46" s="578"/>
    </row>
    <row r="47" spans="1:38" hidden="1">
      <c r="A47" s="602" t="s">
        <v>292</v>
      </c>
      <c r="B47" s="590"/>
      <c r="C47" s="591"/>
      <c r="D47" s="592"/>
      <c r="E47" s="603"/>
      <c r="H47" s="579"/>
      <c r="I47" s="578"/>
      <c r="J47" s="578"/>
      <c r="K47" s="578"/>
      <c r="N47" s="202"/>
      <c r="O47" s="590"/>
      <c r="P47" s="591"/>
      <c r="Q47" s="592"/>
      <c r="R47" s="593"/>
      <c r="U47" s="579"/>
      <c r="V47" s="578"/>
      <c r="W47" s="578"/>
      <c r="X47" s="578"/>
      <c r="AA47" s="202"/>
      <c r="AB47" s="590"/>
      <c r="AC47" s="591"/>
      <c r="AD47" s="592"/>
      <c r="AE47" s="593"/>
      <c r="AH47" s="579"/>
      <c r="AI47" s="578"/>
      <c r="AJ47" s="578"/>
      <c r="AK47" s="578"/>
    </row>
    <row r="48" spans="1:38" hidden="1">
      <c r="A48" s="602" t="s">
        <v>293</v>
      </c>
      <c r="B48" s="607"/>
      <c r="C48" s="608"/>
      <c r="D48" s="609"/>
      <c r="E48" s="603"/>
      <c r="I48" s="578"/>
      <c r="J48" s="578"/>
      <c r="K48" s="578"/>
      <c r="N48" s="610"/>
      <c r="O48" s="607"/>
      <c r="P48" s="608"/>
      <c r="Q48" s="609"/>
      <c r="R48" s="584"/>
      <c r="V48" s="578"/>
      <c r="W48" s="578"/>
      <c r="X48" s="578"/>
      <c r="AA48" s="610"/>
      <c r="AB48" s="607"/>
      <c r="AC48" s="608"/>
      <c r="AD48" s="609"/>
      <c r="AE48" s="584"/>
      <c r="AI48" s="578"/>
      <c r="AJ48" s="578"/>
      <c r="AK48" s="578"/>
    </row>
    <row r="49" spans="1:37" hidden="1">
      <c r="A49" s="610"/>
      <c r="B49" s="607"/>
      <c r="C49" s="608"/>
      <c r="D49" s="609"/>
      <c r="E49" s="584"/>
      <c r="I49" s="578"/>
      <c r="J49" s="578"/>
      <c r="K49" s="578"/>
      <c r="N49" s="610"/>
      <c r="O49" s="607"/>
      <c r="P49" s="608"/>
      <c r="Q49" s="609"/>
      <c r="R49" s="584"/>
      <c r="V49" s="578"/>
      <c r="W49" s="578"/>
      <c r="X49" s="578"/>
      <c r="AA49" s="610"/>
      <c r="AB49" s="607"/>
      <c r="AC49" s="608"/>
      <c r="AD49" s="609"/>
      <c r="AE49" s="584"/>
      <c r="AI49" s="578"/>
      <c r="AJ49" s="578"/>
      <c r="AK49" s="578"/>
    </row>
    <row r="50" spans="1:37" hidden="1">
      <c r="A50" s="202" t="s">
        <v>294</v>
      </c>
      <c r="B50" s="611"/>
      <c r="C50" s="605"/>
      <c r="D50" s="606"/>
      <c r="E50" s="600">
        <f>SUM(E46:E48)</f>
        <v>0</v>
      </c>
      <c r="I50" s="578"/>
      <c r="J50" s="578"/>
      <c r="K50" s="578"/>
      <c r="N50" s="202"/>
      <c r="O50" s="611"/>
      <c r="P50" s="605"/>
      <c r="Q50" s="606"/>
      <c r="R50" s="593"/>
      <c r="V50" s="578"/>
      <c r="W50" s="578"/>
      <c r="X50" s="578"/>
      <c r="AA50" s="202"/>
      <c r="AB50" s="611"/>
      <c r="AC50" s="605"/>
      <c r="AD50" s="606"/>
      <c r="AE50" s="593"/>
      <c r="AI50" s="578"/>
      <c r="AJ50" s="578"/>
      <c r="AK50" s="578"/>
    </row>
    <row r="51" spans="1:37" hidden="1">
      <c r="B51" s="3"/>
      <c r="E51" s="585"/>
      <c r="I51" s="578"/>
      <c r="J51" s="578"/>
      <c r="K51" s="578"/>
      <c r="R51" s="585"/>
      <c r="V51" s="578"/>
      <c r="W51" s="578"/>
      <c r="X51" s="578"/>
      <c r="AE51" s="585"/>
      <c r="AI51" s="578"/>
      <c r="AJ51" s="578"/>
      <c r="AK51" s="578"/>
    </row>
    <row r="52" spans="1:37">
      <c r="A52" s="581" t="s">
        <v>295</v>
      </c>
      <c r="B52" s="3"/>
      <c r="E52" s="585"/>
      <c r="I52" s="578"/>
      <c r="J52" s="578"/>
      <c r="K52" s="578"/>
      <c r="N52" s="581"/>
      <c r="R52" s="585"/>
      <c r="V52" s="578"/>
      <c r="W52" s="578"/>
      <c r="X52" s="578"/>
      <c r="AA52" s="581"/>
      <c r="AE52" s="585"/>
      <c r="AI52" s="578"/>
      <c r="AJ52" s="578"/>
      <c r="AK52" s="578"/>
    </row>
    <row r="53" spans="1:37">
      <c r="B53" s="3"/>
      <c r="E53" s="585"/>
      <c r="I53" s="578"/>
      <c r="J53" s="578"/>
      <c r="K53" s="578"/>
      <c r="R53" s="585"/>
      <c r="V53" s="578"/>
      <c r="W53" s="578"/>
      <c r="X53" s="578"/>
      <c r="AE53" s="585"/>
      <c r="AI53" s="578"/>
      <c r="AJ53" s="578"/>
      <c r="AK53" s="578"/>
    </row>
    <row r="54" spans="1:37">
      <c r="A54" s="578" t="s">
        <v>296</v>
      </c>
      <c r="B54" s="3"/>
      <c r="E54" s="585">
        <f>SUM(E14)</f>
        <v>2184</v>
      </c>
      <c r="I54" s="578"/>
      <c r="J54" s="578"/>
      <c r="K54" s="578"/>
      <c r="N54" s="578" t="s">
        <v>296</v>
      </c>
      <c r="R54" s="585">
        <f>SUM(R14)</f>
        <v>2184</v>
      </c>
      <c r="V54" s="578"/>
      <c r="W54" s="578"/>
      <c r="X54" s="578"/>
      <c r="AA54" s="578" t="s">
        <v>296</v>
      </c>
      <c r="AE54" s="585">
        <f>SUM(AE14)</f>
        <v>2175.6</v>
      </c>
      <c r="AI54" s="578"/>
      <c r="AJ54" s="578"/>
      <c r="AK54" s="578"/>
    </row>
    <row r="55" spans="1:37">
      <c r="A55" s="578" t="s">
        <v>297</v>
      </c>
      <c r="B55" s="3"/>
      <c r="E55" s="585">
        <f>SUM(E34)</f>
        <v>-88.000000000000014</v>
      </c>
      <c r="I55" s="578"/>
      <c r="J55" s="578"/>
      <c r="K55" s="578"/>
      <c r="N55" s="578" t="s">
        <v>297</v>
      </c>
      <c r="R55" s="585">
        <f>SUM(R42)</f>
        <v>0</v>
      </c>
      <c r="V55" s="578"/>
      <c r="W55" s="578"/>
      <c r="X55" s="578"/>
      <c r="AA55" s="578" t="s">
        <v>297</v>
      </c>
      <c r="AE55" s="585">
        <f>SUM(AE42)</f>
        <v>0</v>
      </c>
      <c r="AI55" s="578"/>
      <c r="AJ55" s="578"/>
      <c r="AK55" s="578"/>
    </row>
    <row r="56" spans="1:37">
      <c r="A56" s="578" t="s">
        <v>298</v>
      </c>
      <c r="B56" s="3"/>
      <c r="E56" s="585">
        <f>SUM(E42)</f>
        <v>0</v>
      </c>
      <c r="I56" s="578"/>
      <c r="J56" s="578"/>
      <c r="K56" s="578"/>
      <c r="N56" s="578"/>
      <c r="R56" s="585"/>
      <c r="V56" s="578"/>
      <c r="W56" s="578"/>
      <c r="X56" s="578"/>
      <c r="AA56" s="578"/>
      <c r="AE56" s="585"/>
      <c r="AI56" s="578"/>
      <c r="AJ56" s="578"/>
      <c r="AK56" s="578"/>
    </row>
    <row r="57" spans="1:37">
      <c r="A57" s="578"/>
      <c r="B57" s="3"/>
      <c r="E57" s="585"/>
      <c r="I57" s="578"/>
      <c r="J57" s="578"/>
      <c r="K57" s="578"/>
      <c r="N57" s="578" t="s">
        <v>299</v>
      </c>
      <c r="R57" s="585">
        <v>-0.3</v>
      </c>
      <c r="V57" s="578"/>
      <c r="W57" s="578"/>
      <c r="X57" s="578"/>
      <c r="AA57" s="578" t="s">
        <v>299</v>
      </c>
      <c r="AE57" s="585">
        <v>-0.3</v>
      </c>
      <c r="AI57" s="578"/>
      <c r="AJ57" s="578"/>
      <c r="AK57" s="578"/>
    </row>
    <row r="58" spans="1:37">
      <c r="B58" s="3"/>
      <c r="I58" s="578"/>
      <c r="J58" s="578"/>
      <c r="K58" s="578"/>
      <c r="V58" s="578"/>
      <c r="W58" s="578"/>
      <c r="X58" s="578"/>
      <c r="AI58" s="578"/>
      <c r="AJ58" s="578"/>
      <c r="AK58" s="578"/>
    </row>
    <row r="59" spans="1:37">
      <c r="A59" s="581" t="s">
        <v>300</v>
      </c>
      <c r="B59" s="581"/>
      <c r="C59" s="581"/>
      <c r="D59" s="581"/>
      <c r="E59" s="587">
        <f>SUM(E54:E57)</f>
        <v>2096</v>
      </c>
      <c r="I59" s="578"/>
      <c r="J59" s="578"/>
      <c r="K59" s="578"/>
      <c r="N59" s="581" t="s">
        <v>300</v>
      </c>
      <c r="O59" s="581"/>
      <c r="P59" s="581"/>
      <c r="Q59" s="581"/>
      <c r="R59" s="587">
        <f>SUM(R54:R57)</f>
        <v>2183.6999999999998</v>
      </c>
      <c r="V59" s="578"/>
      <c r="W59" s="578"/>
      <c r="X59" s="578"/>
      <c r="AA59" s="581" t="s">
        <v>300</v>
      </c>
      <c r="AB59" s="581"/>
      <c r="AC59" s="581"/>
      <c r="AD59" s="581"/>
      <c r="AE59" s="587">
        <f>SUM(AE54:AE57)</f>
        <v>2175.2999999999997</v>
      </c>
      <c r="AI59" s="578"/>
      <c r="AJ59" s="578"/>
      <c r="AK59" s="578"/>
    </row>
    <row r="60" spans="1:37">
      <c r="A60" s="578"/>
      <c r="B60" s="3"/>
      <c r="E60" s="585"/>
      <c r="I60" s="578"/>
      <c r="J60" s="578"/>
      <c r="K60" s="578"/>
      <c r="N60" s="578"/>
      <c r="R60" s="585"/>
      <c r="V60" s="578"/>
      <c r="W60" s="578"/>
      <c r="X60" s="578"/>
      <c r="AA60" s="578"/>
      <c r="AE60" s="585"/>
      <c r="AI60" s="578"/>
      <c r="AJ60" s="578"/>
      <c r="AK60" s="578"/>
    </row>
    <row r="61" spans="1:37">
      <c r="A61" s="578" t="s">
        <v>301</v>
      </c>
      <c r="B61" s="585">
        <f>SUM(B10)</f>
        <v>25</v>
      </c>
      <c r="C61" s="578" t="s">
        <v>22</v>
      </c>
      <c r="E61" s="585">
        <f>SUM(B61*$B$9)*-1</f>
        <v>-210</v>
      </c>
      <c r="I61" s="578"/>
      <c r="J61" s="578"/>
      <c r="K61" s="578"/>
      <c r="N61" s="578" t="s">
        <v>301</v>
      </c>
      <c r="O61" s="585">
        <f>SUM(O10)</f>
        <v>25</v>
      </c>
      <c r="P61" s="578" t="s">
        <v>22</v>
      </c>
      <c r="R61" s="585">
        <f>SUM(O61*$B$9)*-1</f>
        <v>-210</v>
      </c>
      <c r="V61" s="578"/>
      <c r="W61" s="578"/>
      <c r="X61" s="578"/>
      <c r="AA61" s="578" t="s">
        <v>301</v>
      </c>
      <c r="AB61" s="585">
        <f>SUM(AB10)</f>
        <v>25</v>
      </c>
      <c r="AC61" s="578" t="s">
        <v>22</v>
      </c>
      <c r="AE61" s="585">
        <f>SUM(AB61*$B$9)*-1</f>
        <v>-210</v>
      </c>
      <c r="AI61" s="578"/>
      <c r="AJ61" s="578"/>
      <c r="AK61" s="578"/>
    </row>
    <row r="62" spans="1:37">
      <c r="B62" s="3"/>
      <c r="E62" s="585"/>
      <c r="I62" s="578"/>
      <c r="J62" s="578"/>
      <c r="K62" s="578"/>
      <c r="R62" s="585"/>
      <c r="V62" s="578"/>
      <c r="W62" s="578"/>
      <c r="X62" s="578"/>
      <c r="AE62" s="585"/>
      <c r="AI62" s="578"/>
      <c r="AJ62" s="578"/>
      <c r="AK62" s="578"/>
    </row>
    <row r="63" spans="1:37">
      <c r="A63" s="581" t="s">
        <v>302</v>
      </c>
      <c r="B63" s="581"/>
      <c r="C63" s="581"/>
      <c r="D63" s="581"/>
      <c r="E63" s="587">
        <f>SUM(E59:E61)</f>
        <v>1886</v>
      </c>
      <c r="I63" s="578"/>
      <c r="J63" s="578"/>
      <c r="K63" s="578"/>
      <c r="N63" s="581" t="s">
        <v>302</v>
      </c>
      <c r="O63" s="581"/>
      <c r="P63" s="581"/>
      <c r="Q63" s="581"/>
      <c r="R63" s="587">
        <f>SUM(R59:R61)</f>
        <v>1973.6999999999998</v>
      </c>
      <c r="V63" s="578"/>
      <c r="W63" s="578"/>
      <c r="X63" s="578"/>
      <c r="AA63" s="581" t="s">
        <v>302</v>
      </c>
      <c r="AB63" s="581"/>
      <c r="AC63" s="581"/>
      <c r="AD63" s="581"/>
      <c r="AE63" s="587">
        <f>SUM(AE59:AE61)</f>
        <v>1965.2999999999997</v>
      </c>
      <c r="AI63" s="578"/>
      <c r="AJ63" s="578"/>
      <c r="AK63" s="578"/>
    </row>
    <row r="64" spans="1:37">
      <c r="A64" s="581"/>
      <c r="B64" s="581"/>
      <c r="C64" s="581"/>
      <c r="D64" s="581"/>
      <c r="E64" s="587"/>
      <c r="I64" s="578"/>
      <c r="J64" s="578"/>
      <c r="K64" s="578"/>
      <c r="N64" s="581"/>
      <c r="O64" s="581"/>
      <c r="P64" s="581"/>
      <c r="Q64" s="581"/>
      <c r="R64" s="587"/>
      <c r="V64" s="578"/>
      <c r="W64" s="578"/>
      <c r="X64" s="578"/>
      <c r="AA64" s="581"/>
      <c r="AB64" s="581"/>
      <c r="AC64" s="581"/>
      <c r="AD64" s="581"/>
      <c r="AE64" s="587"/>
      <c r="AI64" s="578"/>
      <c r="AJ64" s="578"/>
      <c r="AK64" s="578"/>
    </row>
    <row r="65" spans="1:37" ht="37.35" customHeight="1">
      <c r="A65" s="612" t="s">
        <v>303</v>
      </c>
      <c r="B65" s="613" t="s">
        <v>36</v>
      </c>
      <c r="C65" s="614" t="s">
        <v>304</v>
      </c>
      <c r="D65" s="614" t="s">
        <v>305</v>
      </c>
      <c r="E65" s="807" t="s">
        <v>306</v>
      </c>
      <c r="F65" s="807"/>
      <c r="G65" s="615" t="s">
        <v>307</v>
      </c>
      <c r="I65" s="578"/>
      <c r="J65" s="578"/>
      <c r="K65" s="578"/>
      <c r="N65" s="612" t="s">
        <v>303</v>
      </c>
      <c r="O65" s="612" t="s">
        <v>304</v>
      </c>
      <c r="P65" s="808" t="s">
        <v>305</v>
      </c>
      <c r="Q65" s="808"/>
      <c r="R65" s="809" t="s">
        <v>306</v>
      </c>
      <c r="S65" s="809"/>
      <c r="T65" s="616" t="s">
        <v>307</v>
      </c>
      <c r="V65" s="578"/>
      <c r="W65" s="578"/>
      <c r="X65" s="578"/>
      <c r="AA65" s="612" t="s">
        <v>303</v>
      </c>
      <c r="AB65" s="612" t="s">
        <v>304</v>
      </c>
      <c r="AC65" s="808" t="s">
        <v>305</v>
      </c>
      <c r="AD65" s="808"/>
      <c r="AE65" s="809" t="s">
        <v>306</v>
      </c>
      <c r="AF65" s="809"/>
      <c r="AG65" s="616" t="s">
        <v>307</v>
      </c>
      <c r="AI65" s="578"/>
      <c r="AJ65" s="578"/>
      <c r="AK65" s="578"/>
    </row>
    <row r="66" spans="1:37">
      <c r="B66" s="3"/>
      <c r="C66" s="810"/>
      <c r="D66" s="810"/>
      <c r="E66" s="810"/>
      <c r="F66" s="810"/>
      <c r="I66" s="578"/>
      <c r="J66" s="578"/>
      <c r="K66" s="578"/>
      <c r="P66" s="810"/>
      <c r="Q66" s="810"/>
      <c r="R66" s="810"/>
      <c r="S66" s="810"/>
      <c r="V66" s="578"/>
      <c r="W66" s="578"/>
      <c r="X66" s="578"/>
      <c r="AC66" s="810"/>
      <c r="AD66" s="810"/>
      <c r="AE66" s="810"/>
      <c r="AF66" s="810"/>
      <c r="AI66" s="578"/>
      <c r="AJ66" s="578"/>
      <c r="AK66" s="578"/>
    </row>
    <row r="67" spans="1:37">
      <c r="A67" s="617" t="s">
        <v>42</v>
      </c>
      <c r="B67" s="618">
        <f>SUM(Feiertage!$W$9)</f>
        <v>45292</v>
      </c>
      <c r="C67" s="619">
        <f>SUM(Feiertage!$W$12)</f>
        <v>23</v>
      </c>
      <c r="D67" s="620">
        <f>SUMPRODUCT((MONTH($B$17:$B$32)=1)*($B$17:$B$17&gt;0),$E$17:$E$32)</f>
        <v>-16.8</v>
      </c>
      <c r="E67" s="621">
        <f t="shared" ref="E67:E78" si="14">SUM(G67)/24</f>
        <v>7.3500000000000005</v>
      </c>
      <c r="F67" s="622"/>
      <c r="G67" s="623">
        <f t="shared" ref="G67:G78" si="15">SUM(((C67*$B$9)+$E$57/12)+D67)</f>
        <v>176.4</v>
      </c>
      <c r="I67" s="578"/>
      <c r="J67" s="578"/>
      <c r="K67" s="578"/>
      <c r="N67" s="578" t="s">
        <v>42</v>
      </c>
      <c r="O67" s="624">
        <f>SUM(Feiertage!$W$12)</f>
        <v>23</v>
      </c>
      <c r="P67" s="625">
        <f>SUM(Y17)</f>
        <v>-8.4</v>
      </c>
      <c r="Q67" s="626"/>
      <c r="R67" s="579">
        <f t="shared" ref="R67:R78" si="16">SUM(T67)/24</f>
        <v>7.7</v>
      </c>
      <c r="T67" s="627">
        <f t="shared" ref="T67:T78" si="17">SUM(((O67*$B$9)+$E$57/12)+P67)</f>
        <v>184.8</v>
      </c>
      <c r="V67" s="578"/>
      <c r="W67" s="578"/>
      <c r="X67" s="578"/>
      <c r="AA67" s="578" t="s">
        <v>42</v>
      </c>
      <c r="AB67" s="624">
        <f>SUM(Feiertage!$W$5)</f>
        <v>22</v>
      </c>
      <c r="AC67" s="625">
        <f>SUM(AL17)</f>
        <v>-16.8</v>
      </c>
      <c r="AD67" s="626"/>
      <c r="AE67" s="579">
        <f t="shared" ref="AE67:AE78" si="18">SUM(AG67)/24</f>
        <v>7</v>
      </c>
      <c r="AG67" s="627">
        <f t="shared" ref="AG67:AG78" si="19">SUM(((AB67*$B$9)+$E$57/12)+AC67)</f>
        <v>168</v>
      </c>
      <c r="AI67" s="578"/>
      <c r="AJ67" s="578"/>
      <c r="AK67" s="578"/>
    </row>
    <row r="68" spans="1:37">
      <c r="A68" s="578" t="s">
        <v>43</v>
      </c>
      <c r="C68" s="624">
        <f>SUM(Feiertage!$X$12)</f>
        <v>21</v>
      </c>
      <c r="D68" s="625">
        <f>SUMPRODUCT((MONTH($B$17:$B$32)=2)*($B$17:$B$17&gt;0),$E$17:$E$32)</f>
        <v>0</v>
      </c>
      <c r="E68" s="579">
        <f t="shared" si="14"/>
        <v>7.3500000000000005</v>
      </c>
      <c r="G68" s="627">
        <f t="shared" si="15"/>
        <v>176.4</v>
      </c>
      <c r="I68" s="578"/>
      <c r="J68" s="578"/>
      <c r="K68" s="578"/>
      <c r="N68" s="578" t="s">
        <v>43</v>
      </c>
      <c r="O68" s="624">
        <f>SUM(Feiertage!$X$12)</f>
        <v>21</v>
      </c>
      <c r="P68" s="625">
        <f t="shared" ref="P68:P78" si="20">SUM(Y18)</f>
        <v>0</v>
      </c>
      <c r="Q68" s="626"/>
      <c r="R68" s="579">
        <f t="shared" si="16"/>
        <v>7.3500000000000005</v>
      </c>
      <c r="T68" s="627">
        <f t="shared" si="17"/>
        <v>176.4</v>
      </c>
      <c r="V68" s="578"/>
      <c r="W68" s="578"/>
      <c r="X68" s="578"/>
      <c r="AA68" s="578" t="s">
        <v>43</v>
      </c>
      <c r="AB68" s="624">
        <f>SUM(Feiertage!$X$5)</f>
        <v>20</v>
      </c>
      <c r="AC68" s="625">
        <f t="shared" ref="AC68:AC78" si="21">SUM(AL18)</f>
        <v>0</v>
      </c>
      <c r="AD68" s="626"/>
      <c r="AE68" s="579">
        <f t="shared" si="18"/>
        <v>7</v>
      </c>
      <c r="AG68" s="627">
        <f t="shared" si="19"/>
        <v>168</v>
      </c>
      <c r="AI68" s="578"/>
      <c r="AJ68" s="578"/>
      <c r="AK68" s="578"/>
    </row>
    <row r="69" spans="1:37">
      <c r="A69" s="628" t="s">
        <v>44</v>
      </c>
      <c r="C69" s="624">
        <f>SUM(Feiertage!$Y$12)</f>
        <v>21</v>
      </c>
      <c r="D69" s="625">
        <f>SUMPRODUCT((MONTH($B$17:$B$32)=3)*($B$17:$B$17&gt;0),$E$17:$E$32)</f>
        <v>-10.4</v>
      </c>
      <c r="E69" s="579">
        <f t="shared" si="14"/>
        <v>6.916666666666667</v>
      </c>
      <c r="G69" s="627">
        <f t="shared" si="15"/>
        <v>166</v>
      </c>
      <c r="I69" s="578"/>
      <c r="J69" s="578"/>
      <c r="K69" s="578"/>
      <c r="N69" s="628" t="s">
        <v>44</v>
      </c>
      <c r="O69" s="624">
        <f>SUM(Feiertage!$Y$12)</f>
        <v>21</v>
      </c>
      <c r="P69" s="625">
        <f t="shared" si="20"/>
        <v>0</v>
      </c>
      <c r="Q69" s="626"/>
      <c r="R69" s="579">
        <f t="shared" si="16"/>
        <v>7.3500000000000005</v>
      </c>
      <c r="T69" s="627">
        <f t="shared" si="17"/>
        <v>176.4</v>
      </c>
      <c r="V69" s="578"/>
      <c r="W69" s="578"/>
      <c r="X69" s="578"/>
      <c r="AA69" s="628" t="s">
        <v>44</v>
      </c>
      <c r="AB69" s="624">
        <f>SUM(Feiertage!$Y$5)</f>
        <v>23</v>
      </c>
      <c r="AC69" s="625">
        <f t="shared" si="21"/>
        <v>-10.4</v>
      </c>
      <c r="AD69" s="626"/>
      <c r="AE69" s="579">
        <f t="shared" si="18"/>
        <v>7.6166666666666671</v>
      </c>
      <c r="AG69" s="627">
        <f t="shared" si="19"/>
        <v>182.8</v>
      </c>
      <c r="AI69" s="578"/>
      <c r="AJ69" s="578"/>
      <c r="AK69" s="578"/>
    </row>
    <row r="70" spans="1:37">
      <c r="A70" s="628" t="s">
        <v>45</v>
      </c>
      <c r="C70" s="624">
        <f>SUM(Feiertage!$Z$12)</f>
        <v>22</v>
      </c>
      <c r="D70" s="625">
        <f>SUMPRODUCT((MONTH($B$17:$B$32)=4)*($B$17:$B$17&gt;0),$E$17:$E$32)</f>
        <v>-8.4</v>
      </c>
      <c r="E70" s="579">
        <f t="shared" si="14"/>
        <v>7.3500000000000005</v>
      </c>
      <c r="G70" s="627">
        <f t="shared" si="15"/>
        <v>176.4</v>
      </c>
      <c r="I70" s="578"/>
      <c r="J70" s="578"/>
      <c r="K70" s="578"/>
      <c r="N70" s="628" t="s">
        <v>45</v>
      </c>
      <c r="O70" s="624">
        <f>SUM(Feiertage!$Z$12)</f>
        <v>22</v>
      </c>
      <c r="P70" s="625">
        <f t="shared" si="20"/>
        <v>-18.8</v>
      </c>
      <c r="Q70" s="626"/>
      <c r="R70" s="579">
        <f t="shared" si="16"/>
        <v>6.916666666666667</v>
      </c>
      <c r="T70" s="627">
        <f t="shared" si="17"/>
        <v>166</v>
      </c>
      <c r="V70" s="578"/>
      <c r="W70" s="578"/>
      <c r="X70" s="578"/>
      <c r="AA70" s="628" t="s">
        <v>45</v>
      </c>
      <c r="AB70" s="624">
        <f>SUM(Feiertage!$Z$5)</f>
        <v>20</v>
      </c>
      <c r="AC70" s="625">
        <f t="shared" si="21"/>
        <v>-8.4</v>
      </c>
      <c r="AD70" s="626"/>
      <c r="AE70" s="579">
        <f t="shared" si="18"/>
        <v>6.6499999999999995</v>
      </c>
      <c r="AG70" s="627">
        <f t="shared" si="19"/>
        <v>159.6</v>
      </c>
      <c r="AI70" s="578"/>
      <c r="AJ70" s="578"/>
      <c r="AK70" s="578"/>
    </row>
    <row r="71" spans="1:37">
      <c r="A71" s="628" t="s">
        <v>46</v>
      </c>
      <c r="C71" s="624">
        <f>SUM(Feiertage!$AA$12)</f>
        <v>22</v>
      </c>
      <c r="D71" s="625">
        <f>SUMPRODUCT((MONTH($B$17:$B$32)=5)*($B$17:$B$17&gt;0),$E$17:$E$32)</f>
        <v>-27.200000000000003</v>
      </c>
      <c r="E71" s="579">
        <f t="shared" si="14"/>
        <v>6.5666666666666673</v>
      </c>
      <c r="G71" s="627">
        <f t="shared" si="15"/>
        <v>157.60000000000002</v>
      </c>
      <c r="I71" s="578"/>
      <c r="J71" s="578"/>
      <c r="K71" s="578"/>
      <c r="N71" s="628" t="s">
        <v>46</v>
      </c>
      <c r="O71" s="624">
        <f>SUM(Feiertage!$AA$12)</f>
        <v>22</v>
      </c>
      <c r="P71" s="625">
        <f t="shared" si="20"/>
        <v>-27.200000000000003</v>
      </c>
      <c r="Q71" s="626"/>
      <c r="R71" s="579">
        <f t="shared" si="16"/>
        <v>6.5666666666666673</v>
      </c>
      <c r="T71" s="627">
        <f t="shared" si="17"/>
        <v>157.60000000000002</v>
      </c>
      <c r="V71" s="578"/>
      <c r="W71" s="578"/>
      <c r="X71" s="578"/>
      <c r="AA71" s="628" t="s">
        <v>46</v>
      </c>
      <c r="AB71" s="624">
        <f>SUM(Feiertage!$AA$5)</f>
        <v>23</v>
      </c>
      <c r="AC71" s="625">
        <f t="shared" si="21"/>
        <v>-27.200000000000003</v>
      </c>
      <c r="AD71" s="626"/>
      <c r="AE71" s="579">
        <f t="shared" si="18"/>
        <v>6.916666666666667</v>
      </c>
      <c r="AG71" s="627">
        <f t="shared" si="19"/>
        <v>166</v>
      </c>
      <c r="AI71" s="578"/>
      <c r="AJ71" s="578"/>
      <c r="AK71" s="578"/>
    </row>
    <row r="72" spans="1:37">
      <c r="A72" s="628" t="s">
        <v>47</v>
      </c>
      <c r="C72" s="624">
        <f>SUM(Feiertage!$AB$12)</f>
        <v>21</v>
      </c>
      <c r="D72" s="625">
        <f>SUMPRODUCT((MONTH($B$17:$B$32)=6)*($B$17:$B$17&gt;0),$E$17:$E$32)</f>
        <v>0</v>
      </c>
      <c r="E72" s="579">
        <f t="shared" si="14"/>
        <v>7.3500000000000005</v>
      </c>
      <c r="G72" s="627">
        <f t="shared" si="15"/>
        <v>176.4</v>
      </c>
      <c r="I72" s="578"/>
      <c r="J72" s="578"/>
      <c r="K72" s="578"/>
      <c r="N72" s="628" t="s">
        <v>47</v>
      </c>
      <c r="O72" s="624">
        <f>SUM(Feiertage!$AB$12)</f>
        <v>21</v>
      </c>
      <c r="P72" s="625">
        <f t="shared" si="20"/>
        <v>0</v>
      </c>
      <c r="Q72" s="626"/>
      <c r="R72" s="579">
        <f t="shared" si="16"/>
        <v>7.3500000000000005</v>
      </c>
      <c r="T72" s="627">
        <f t="shared" si="17"/>
        <v>176.4</v>
      </c>
      <c r="V72" s="578"/>
      <c r="W72" s="578"/>
      <c r="X72" s="578"/>
      <c r="AA72" s="628" t="s">
        <v>47</v>
      </c>
      <c r="AB72" s="624">
        <f>SUM(Feiertage!$AB$5)</f>
        <v>22</v>
      </c>
      <c r="AC72" s="625">
        <f t="shared" si="21"/>
        <v>0</v>
      </c>
      <c r="AD72" s="626"/>
      <c r="AE72" s="579">
        <f t="shared" si="18"/>
        <v>7.7</v>
      </c>
      <c r="AG72" s="627">
        <f t="shared" si="19"/>
        <v>184.8</v>
      </c>
      <c r="AI72" s="578"/>
      <c r="AJ72" s="578"/>
      <c r="AK72" s="578"/>
    </row>
    <row r="73" spans="1:37">
      <c r="A73" s="628" t="s">
        <v>48</v>
      </c>
      <c r="C73" s="624">
        <f>SUM(Feiertage!$AC$12)</f>
        <v>21</v>
      </c>
      <c r="D73" s="625">
        <f>SUMPRODUCT((MONTH($B$17:$B$32)=7)*($B$17:$B$17&gt;0),$E$17:$E$32)</f>
        <v>0</v>
      </c>
      <c r="E73" s="579">
        <f t="shared" si="14"/>
        <v>7.3500000000000005</v>
      </c>
      <c r="G73" s="627">
        <f t="shared" si="15"/>
        <v>176.4</v>
      </c>
      <c r="I73" s="578"/>
      <c r="J73" s="578"/>
      <c r="K73" s="578"/>
      <c r="N73" s="628" t="s">
        <v>48</v>
      </c>
      <c r="O73" s="624">
        <f>SUM(Feiertage!$AC$12)</f>
        <v>21</v>
      </c>
      <c r="P73" s="625">
        <f t="shared" si="20"/>
        <v>0</v>
      </c>
      <c r="Q73" s="626"/>
      <c r="R73" s="579">
        <f t="shared" si="16"/>
        <v>7.3500000000000005</v>
      </c>
      <c r="T73" s="627">
        <f t="shared" si="17"/>
        <v>176.4</v>
      </c>
      <c r="V73" s="578"/>
      <c r="W73" s="578"/>
      <c r="X73" s="578"/>
      <c r="AA73" s="628" t="s">
        <v>48</v>
      </c>
      <c r="AB73" s="624">
        <f>SUM(Feiertage!$AC$5)</f>
        <v>21</v>
      </c>
      <c r="AC73" s="625">
        <f t="shared" si="21"/>
        <v>0</v>
      </c>
      <c r="AD73" s="626"/>
      <c r="AE73" s="579">
        <f t="shared" si="18"/>
        <v>7.3500000000000005</v>
      </c>
      <c r="AG73" s="627">
        <f t="shared" si="19"/>
        <v>176.4</v>
      </c>
      <c r="AI73" s="578"/>
      <c r="AJ73" s="578"/>
      <c r="AK73" s="578"/>
    </row>
    <row r="74" spans="1:37">
      <c r="A74" s="629" t="s">
        <v>37</v>
      </c>
      <c r="B74" s="618">
        <f>SUM(Feiertage!AD2)</f>
        <v>45139</v>
      </c>
      <c r="C74" s="619">
        <f>SUM(Feiertage!$AD$5)</f>
        <v>23</v>
      </c>
      <c r="D74" s="620">
        <f>SUMPRODUCT((MONTH($B$17:$B$32)=8)*($B$17:$B$17&gt;0),$E$17:$E$32)</f>
        <v>-8.4</v>
      </c>
      <c r="E74" s="621">
        <f t="shared" si="14"/>
        <v>7.7</v>
      </c>
      <c r="F74" s="622"/>
      <c r="G74" s="623">
        <f t="shared" si="15"/>
        <v>184.8</v>
      </c>
      <c r="I74" s="578"/>
      <c r="J74" s="578"/>
      <c r="K74" s="578"/>
      <c r="N74" s="628" t="s">
        <v>37</v>
      </c>
      <c r="O74" s="624">
        <f>SUM(Feiertage!$AD$12)</f>
        <v>23</v>
      </c>
      <c r="P74" s="625">
        <f t="shared" si="20"/>
        <v>-8.4</v>
      </c>
      <c r="Q74" s="626"/>
      <c r="R74" s="579">
        <f t="shared" si="16"/>
        <v>7.7</v>
      </c>
      <c r="T74" s="627">
        <f t="shared" si="17"/>
        <v>184.8</v>
      </c>
      <c r="V74" s="578"/>
      <c r="W74" s="578"/>
      <c r="X74" s="578"/>
      <c r="AA74" s="628" t="s">
        <v>37</v>
      </c>
      <c r="AB74" s="624">
        <f>SUM(Feiertage!$AD$5)</f>
        <v>23</v>
      </c>
      <c r="AC74" s="625">
        <f t="shared" si="21"/>
        <v>-8.4</v>
      </c>
      <c r="AD74" s="626"/>
      <c r="AE74" s="579">
        <f t="shared" si="18"/>
        <v>7.7</v>
      </c>
      <c r="AG74" s="627">
        <f t="shared" si="19"/>
        <v>184.8</v>
      </c>
      <c r="AI74" s="578"/>
      <c r="AJ74" s="578"/>
      <c r="AK74" s="578"/>
    </row>
    <row r="75" spans="1:37">
      <c r="A75" s="628" t="s">
        <v>38</v>
      </c>
      <c r="C75" s="624">
        <f>SUM(Feiertage!$AE$5)</f>
        <v>21</v>
      </c>
      <c r="D75" s="625">
        <f>SUMPRODUCT((MONTH($B$17:$B$32)=9)*($B$17:$B$17&gt;0),$E$17:$E$32)</f>
        <v>0</v>
      </c>
      <c r="E75" s="579">
        <f t="shared" si="14"/>
        <v>7.3500000000000005</v>
      </c>
      <c r="G75" s="627">
        <f t="shared" si="15"/>
        <v>176.4</v>
      </c>
      <c r="I75" s="578"/>
      <c r="J75" s="578"/>
      <c r="K75" s="578"/>
      <c r="N75" s="628" t="s">
        <v>38</v>
      </c>
      <c r="O75" s="624">
        <f>SUM(Feiertage!$AE$12)</f>
        <v>21</v>
      </c>
      <c r="P75" s="625">
        <f t="shared" si="20"/>
        <v>0</v>
      </c>
      <c r="Q75" s="625"/>
      <c r="R75" s="579">
        <f t="shared" si="16"/>
        <v>7.3500000000000005</v>
      </c>
      <c r="T75" s="627">
        <f t="shared" si="17"/>
        <v>176.4</v>
      </c>
      <c r="V75" s="578"/>
      <c r="W75" s="578"/>
      <c r="X75" s="578"/>
      <c r="AA75" s="628" t="s">
        <v>38</v>
      </c>
      <c r="AB75" s="624">
        <f>SUM(Feiertage!$AE$5)</f>
        <v>21</v>
      </c>
      <c r="AC75" s="625">
        <f t="shared" si="21"/>
        <v>0</v>
      </c>
      <c r="AD75" s="625"/>
      <c r="AE75" s="579">
        <f t="shared" si="18"/>
        <v>7.3500000000000005</v>
      </c>
      <c r="AG75" s="627">
        <f t="shared" si="19"/>
        <v>176.4</v>
      </c>
      <c r="AI75" s="578"/>
      <c r="AJ75" s="578"/>
      <c r="AK75" s="578"/>
    </row>
    <row r="76" spans="1:37">
      <c r="A76" s="628" t="s">
        <v>39</v>
      </c>
      <c r="C76" s="624">
        <f>SUM(Feiertage!$AF$5)</f>
        <v>22</v>
      </c>
      <c r="D76" s="625">
        <f>SUMPRODUCT((MONTH($B$17:$B$32)=10)*($B$17:$B$17&gt;0),$E$17:$E$32)</f>
        <v>0</v>
      </c>
      <c r="E76" s="579">
        <f t="shared" si="14"/>
        <v>7.7</v>
      </c>
      <c r="G76" s="627">
        <f t="shared" si="15"/>
        <v>184.8</v>
      </c>
      <c r="I76" s="578"/>
      <c r="J76" s="578"/>
      <c r="K76" s="578"/>
      <c r="N76" s="628" t="s">
        <v>39</v>
      </c>
      <c r="O76" s="624">
        <f>SUM(Feiertage!$AF$12)</f>
        <v>22</v>
      </c>
      <c r="P76" s="625">
        <f t="shared" si="20"/>
        <v>0</v>
      </c>
      <c r="Q76" s="626"/>
      <c r="R76" s="579">
        <f t="shared" si="16"/>
        <v>7.7</v>
      </c>
      <c r="T76" s="627">
        <f t="shared" si="17"/>
        <v>184.8</v>
      </c>
      <c r="V76" s="578"/>
      <c r="W76" s="578"/>
      <c r="X76" s="578"/>
      <c r="AA76" s="628" t="s">
        <v>39</v>
      </c>
      <c r="AB76" s="624">
        <f>SUM(Feiertage!$AF$5)</f>
        <v>22</v>
      </c>
      <c r="AC76" s="625">
        <f t="shared" si="21"/>
        <v>0</v>
      </c>
      <c r="AD76" s="626"/>
      <c r="AE76" s="579">
        <f t="shared" si="18"/>
        <v>7.7</v>
      </c>
      <c r="AG76" s="627">
        <f t="shared" si="19"/>
        <v>184.8</v>
      </c>
      <c r="AI76" s="578"/>
      <c r="AJ76" s="578"/>
      <c r="AK76" s="578"/>
    </row>
    <row r="77" spans="1:37">
      <c r="A77" s="628" t="s">
        <v>40</v>
      </c>
      <c r="C77" s="624">
        <f>SUM(Feiertage!$AG$5)</f>
        <v>22</v>
      </c>
      <c r="D77" s="625">
        <f>SUMPRODUCT((MONTH($B$17:$B$32)=11)*($B$17:$B$17&gt;0),$E$17:$E$32)</f>
        <v>0</v>
      </c>
      <c r="E77" s="579">
        <f t="shared" si="14"/>
        <v>7.7</v>
      </c>
      <c r="G77" s="627">
        <f t="shared" si="15"/>
        <v>184.8</v>
      </c>
      <c r="I77" s="578"/>
      <c r="J77" s="578"/>
      <c r="K77" s="578"/>
      <c r="N77" s="628" t="s">
        <v>40</v>
      </c>
      <c r="O77" s="624">
        <f>SUM(Feiertage!$AG$12)</f>
        <v>22</v>
      </c>
      <c r="P77" s="625">
        <f t="shared" si="20"/>
        <v>0</v>
      </c>
      <c r="Q77" s="626"/>
      <c r="R77" s="579">
        <f t="shared" si="16"/>
        <v>7.7</v>
      </c>
      <c r="T77" s="627">
        <f t="shared" si="17"/>
        <v>184.8</v>
      </c>
      <c r="V77" s="578"/>
      <c r="W77" s="578"/>
      <c r="X77" s="578"/>
      <c r="AA77" s="628" t="s">
        <v>40</v>
      </c>
      <c r="AB77" s="624">
        <f>SUM(Feiertage!$AG$5)</f>
        <v>22</v>
      </c>
      <c r="AC77" s="625">
        <f t="shared" si="21"/>
        <v>0</v>
      </c>
      <c r="AD77" s="626"/>
      <c r="AE77" s="579">
        <f t="shared" si="18"/>
        <v>7.7</v>
      </c>
      <c r="AG77" s="627">
        <f t="shared" si="19"/>
        <v>184.8</v>
      </c>
      <c r="AI77" s="578"/>
      <c r="AJ77" s="578"/>
      <c r="AK77" s="578"/>
    </row>
    <row r="78" spans="1:37">
      <c r="A78" s="628" t="s">
        <v>41</v>
      </c>
      <c r="C78" s="624">
        <f>SUM(Feiertage!$AH$5)</f>
        <v>21</v>
      </c>
      <c r="D78" s="625">
        <f>SUMPRODUCT((MONTH($B$17:$B$32)=12)*($B$17:$B$17&gt;0),$E$17:$E$32)</f>
        <v>-16.8</v>
      </c>
      <c r="E78" s="579">
        <f t="shared" si="14"/>
        <v>6.6499999999999995</v>
      </c>
      <c r="G78" s="627">
        <f t="shared" si="15"/>
        <v>159.6</v>
      </c>
      <c r="I78" s="578"/>
      <c r="J78" s="578"/>
      <c r="K78" s="578"/>
      <c r="N78" s="628" t="s">
        <v>41</v>
      </c>
      <c r="O78" s="624">
        <f>SUM(Feiertage!$AH$12)</f>
        <v>20</v>
      </c>
      <c r="P78" s="625">
        <f t="shared" si="20"/>
        <v>-16.8</v>
      </c>
      <c r="Q78" s="626"/>
      <c r="R78" s="579">
        <f t="shared" si="16"/>
        <v>6.3</v>
      </c>
      <c r="T78" s="627">
        <f t="shared" si="17"/>
        <v>151.19999999999999</v>
      </c>
      <c r="V78" s="578"/>
      <c r="W78" s="578"/>
      <c r="X78" s="578"/>
      <c r="AA78" s="628" t="s">
        <v>41</v>
      </c>
      <c r="AB78" s="624">
        <f>SUM(Feiertage!$AH$5)</f>
        <v>21</v>
      </c>
      <c r="AC78" s="625">
        <f t="shared" si="21"/>
        <v>-25.2</v>
      </c>
      <c r="AD78" s="626"/>
      <c r="AE78" s="579">
        <f t="shared" si="18"/>
        <v>6.3000000000000007</v>
      </c>
      <c r="AG78" s="627">
        <f t="shared" si="19"/>
        <v>151.20000000000002</v>
      </c>
      <c r="AI78" s="578"/>
      <c r="AJ78" s="578"/>
      <c r="AK78" s="578"/>
    </row>
    <row r="79" spans="1:37">
      <c r="E79" s="579"/>
      <c r="G79" s="627"/>
      <c r="I79" s="578"/>
      <c r="J79" s="578"/>
      <c r="K79" s="578"/>
      <c r="R79" s="579"/>
      <c r="T79" s="627"/>
      <c r="V79" s="578"/>
      <c r="W79" s="578"/>
      <c r="X79" s="578"/>
      <c r="AE79" s="579"/>
      <c r="AG79" s="627"/>
      <c r="AI79" s="578"/>
      <c r="AJ79" s="578"/>
      <c r="AK79" s="578"/>
    </row>
    <row r="80" spans="1:37">
      <c r="A80" s="581" t="s">
        <v>308</v>
      </c>
      <c r="C80" s="581">
        <f>SUM(C67:C78)</f>
        <v>260</v>
      </c>
      <c r="D80" s="630">
        <f>SUM(D67:D78)</f>
        <v>-88</v>
      </c>
      <c r="E80" s="631">
        <f>SUM(G80)/24</f>
        <v>87.333333333333329</v>
      </c>
      <c r="F80" s="581"/>
      <c r="G80" s="632">
        <f>SUM(G67:G78)</f>
        <v>2096</v>
      </c>
      <c r="I80" s="578"/>
      <c r="J80" s="578"/>
      <c r="K80" s="578"/>
      <c r="N80" s="581" t="s">
        <v>308</v>
      </c>
      <c r="O80" s="581">
        <f>SUM(O67:O78)</f>
        <v>259</v>
      </c>
      <c r="P80" s="630">
        <f>SUM(P67:P78)</f>
        <v>-79.600000000000009</v>
      </c>
      <c r="Q80" s="633"/>
      <c r="R80" s="631">
        <f>SUM(T80)/24</f>
        <v>87.333333333333329</v>
      </c>
      <c r="S80" s="581"/>
      <c r="T80" s="632">
        <f>SUM(T67:T78)</f>
        <v>2096</v>
      </c>
      <c r="V80" s="578"/>
      <c r="W80" s="578"/>
      <c r="X80" s="578"/>
      <c r="AA80" s="581" t="s">
        <v>308</v>
      </c>
      <c r="AB80" s="581">
        <f>SUM(AB67:AB78)</f>
        <v>260</v>
      </c>
      <c r="AC80" s="630">
        <f>SUM(AC67:AC78)</f>
        <v>-96.4</v>
      </c>
      <c r="AD80" s="633"/>
      <c r="AE80" s="631">
        <f>SUM(AG80)/24</f>
        <v>86.983333333333334</v>
      </c>
      <c r="AF80" s="581"/>
      <c r="AG80" s="632">
        <f>SUM(AG67:AG78)</f>
        <v>2087.6</v>
      </c>
      <c r="AI80" s="578"/>
      <c r="AJ80" s="578"/>
      <c r="AK80" s="578"/>
    </row>
  </sheetData>
  <sheetProtection sheet="1" objects="1" scenarios="1"/>
  <mergeCells count="14">
    <mergeCell ref="AC66:AD66"/>
    <mergeCell ref="AE66:AF66"/>
    <mergeCell ref="C66:D66"/>
    <mergeCell ref="E66:F66"/>
    <mergeCell ref="P66:Q66"/>
    <mergeCell ref="R66:S66"/>
    <mergeCell ref="E4:F4"/>
    <mergeCell ref="R4:S4"/>
    <mergeCell ref="AE4:AF4"/>
    <mergeCell ref="E65:F65"/>
    <mergeCell ref="P65:Q65"/>
    <mergeCell ref="R65:S65"/>
    <mergeCell ref="AC65:AD65"/>
    <mergeCell ref="AE65:AF65"/>
  </mergeCells>
  <phoneticPr fontId="68" type="noConversion"/>
  <pageMargins left="0.7" right="0.7" top="0.78749999999999998" bottom="0.78749999999999998"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J45"/>
  <sheetViews>
    <sheetView workbookViewId="0">
      <selection sqref="A1:XFD1048576"/>
    </sheetView>
  </sheetViews>
  <sheetFormatPr baseColWidth="10" defaultRowHeight="12.75"/>
  <cols>
    <col min="4" max="4" width="14.42578125" bestFit="1" customWidth="1"/>
    <col min="5" max="6" width="12.140625" customWidth="1"/>
  </cols>
  <sheetData>
    <row r="1" spans="1:10" ht="15">
      <c r="A1" s="811">
        <f>SUM(Zeitbudget!L14)</f>
        <v>44927</v>
      </c>
      <c r="B1" s="811"/>
      <c r="C1" s="3" t="s">
        <v>309</v>
      </c>
      <c r="D1" s="3"/>
      <c r="E1" s="3"/>
      <c r="F1" s="3"/>
      <c r="G1" s="3"/>
      <c r="H1" s="3"/>
      <c r="I1" s="3"/>
      <c r="J1" s="3"/>
    </row>
    <row r="2" spans="1:10">
      <c r="A2" s="634"/>
      <c r="B2" s="634"/>
      <c r="C2" s="3"/>
      <c r="D2" s="3"/>
      <c r="E2" s="3"/>
      <c r="F2" s="3"/>
      <c r="G2" s="3"/>
      <c r="H2" s="3"/>
      <c r="I2" s="3"/>
      <c r="J2" s="3"/>
    </row>
    <row r="3" spans="1:10" ht="15">
      <c r="A3" s="811">
        <f>SUM(Stammdaten!B5)</f>
        <v>32874</v>
      </c>
      <c r="B3" s="811"/>
      <c r="C3" s="3" t="s">
        <v>310</v>
      </c>
      <c r="D3" s="3"/>
      <c r="E3" s="3"/>
      <c r="F3" s="3"/>
      <c r="G3" s="3"/>
      <c r="H3" s="3"/>
      <c r="I3" s="3"/>
      <c r="J3" s="3"/>
    </row>
    <row r="4" spans="1:10">
      <c r="A4" s="634"/>
      <c r="B4" s="634"/>
      <c r="C4" s="3"/>
      <c r="D4" s="3"/>
      <c r="E4" s="3"/>
      <c r="F4" s="3"/>
      <c r="G4" s="3"/>
      <c r="H4" s="3"/>
      <c r="I4" s="3"/>
      <c r="J4" s="3"/>
    </row>
    <row r="5" spans="1:10" ht="15">
      <c r="A5" s="812">
        <f>YEAR(A1)-YEAR(A3)</f>
        <v>33</v>
      </c>
      <c r="B5" s="812"/>
      <c r="C5" s="3" t="s">
        <v>311</v>
      </c>
      <c r="D5" s="3"/>
      <c r="E5" s="3"/>
      <c r="F5" s="3"/>
      <c r="G5" s="3"/>
      <c r="H5" s="3"/>
      <c r="I5" s="3"/>
      <c r="J5" s="3"/>
    </row>
    <row r="6" spans="1:10">
      <c r="A6" s="3"/>
      <c r="B6" s="3"/>
      <c r="C6" s="3"/>
      <c r="D6" s="3"/>
      <c r="E6" s="3"/>
      <c r="F6" s="3"/>
      <c r="G6" s="3"/>
      <c r="H6" s="3"/>
      <c r="I6" s="3"/>
      <c r="J6" s="3"/>
    </row>
    <row r="7" spans="1:10">
      <c r="A7" s="810">
        <f>IF(A5&gt;=C15,A15,IF(A5&gt;=C14,A14,IF(A5&gt;=C13,A13,IF(A5&lt;=D12,A12," "))))</f>
        <v>25</v>
      </c>
      <c r="B7" s="810"/>
      <c r="C7" s="3" t="s">
        <v>312</v>
      </c>
      <c r="D7" s="3"/>
      <c r="E7" s="3"/>
      <c r="F7" s="3"/>
      <c r="G7" s="3"/>
      <c r="H7" s="3"/>
      <c r="I7" s="3"/>
      <c r="J7" s="3"/>
    </row>
    <row r="8" spans="1:10">
      <c r="A8" s="813"/>
      <c r="B8" s="813"/>
      <c r="C8" s="592" t="s">
        <v>313</v>
      </c>
      <c r="D8" s="3"/>
      <c r="E8" s="3"/>
      <c r="F8" s="3"/>
      <c r="G8" s="3"/>
      <c r="H8" s="3"/>
      <c r="I8" s="3"/>
      <c r="J8" s="3"/>
    </row>
    <row r="9" spans="1:10">
      <c r="A9" s="810">
        <f>SUM(A7+A8)*Jahresarbeitszeit!B9</f>
        <v>210</v>
      </c>
      <c r="B9" s="810"/>
      <c r="C9" s="628" t="s">
        <v>314</v>
      </c>
      <c r="D9" s="3"/>
      <c r="E9" s="3"/>
      <c r="F9" s="3"/>
      <c r="G9" s="3"/>
      <c r="H9" s="3"/>
      <c r="I9" s="3"/>
      <c r="J9" s="3"/>
    </row>
    <row r="10" spans="1:10">
      <c r="A10" s="574"/>
      <c r="B10" s="574"/>
      <c r="C10" s="3"/>
      <c r="D10" s="3"/>
      <c r="E10" s="3"/>
      <c r="F10" s="3"/>
      <c r="G10" s="3"/>
      <c r="H10" s="3"/>
      <c r="I10" s="3"/>
      <c r="J10" s="3"/>
    </row>
    <row r="11" spans="1:10">
      <c r="A11" s="810" t="s">
        <v>22</v>
      </c>
      <c r="B11" s="810"/>
      <c r="C11" s="635" t="s">
        <v>315</v>
      </c>
      <c r="D11" s="635" t="s">
        <v>32</v>
      </c>
      <c r="E11" s="3"/>
      <c r="F11" s="3"/>
      <c r="G11" s="3"/>
      <c r="H11" s="3"/>
      <c r="I11" s="3"/>
      <c r="J11" s="3"/>
    </row>
    <row r="12" spans="1:10">
      <c r="A12" s="810">
        <v>27</v>
      </c>
      <c r="B12" s="810"/>
      <c r="C12" s="3">
        <v>13</v>
      </c>
      <c r="D12" s="3">
        <v>20</v>
      </c>
      <c r="E12" s="3" t="s">
        <v>316</v>
      </c>
      <c r="F12" s="3"/>
      <c r="G12" s="3"/>
      <c r="H12" s="3"/>
      <c r="I12" s="3"/>
      <c r="J12" s="3"/>
    </row>
    <row r="13" spans="1:10">
      <c r="A13" s="810">
        <v>25</v>
      </c>
      <c r="B13" s="810"/>
      <c r="C13" s="3">
        <v>20</v>
      </c>
      <c r="D13" s="3">
        <v>49</v>
      </c>
      <c r="E13" s="3" t="s">
        <v>317</v>
      </c>
      <c r="F13" s="3"/>
      <c r="G13" s="3"/>
      <c r="H13" s="3"/>
      <c r="I13" s="3"/>
      <c r="J13" s="3"/>
    </row>
    <row r="14" spans="1:10">
      <c r="A14" s="810">
        <v>27</v>
      </c>
      <c r="B14" s="810"/>
      <c r="C14" s="3">
        <v>50</v>
      </c>
      <c r="D14" s="3">
        <v>59</v>
      </c>
      <c r="E14" s="3" t="s">
        <v>318</v>
      </c>
      <c r="F14" s="3"/>
      <c r="G14" s="3"/>
      <c r="H14" s="3"/>
      <c r="I14" s="3"/>
      <c r="J14" s="3"/>
    </row>
    <row r="15" spans="1:10">
      <c r="A15" s="810">
        <v>30</v>
      </c>
      <c r="B15" s="810"/>
      <c r="C15" s="3">
        <v>60</v>
      </c>
      <c r="D15" s="3"/>
      <c r="E15" s="3" t="s">
        <v>319</v>
      </c>
      <c r="F15" s="3"/>
      <c r="G15" s="3"/>
      <c r="H15" s="3"/>
      <c r="I15" s="3"/>
      <c r="J15" s="3"/>
    </row>
    <row r="16" spans="1:10">
      <c r="A16" s="810">
        <v>30</v>
      </c>
      <c r="B16" s="810"/>
      <c r="C16" s="3">
        <v>13</v>
      </c>
      <c r="D16" s="3">
        <v>25</v>
      </c>
      <c r="E16" s="3" t="s">
        <v>320</v>
      </c>
      <c r="F16" s="3"/>
      <c r="G16" s="3"/>
      <c r="H16" s="3"/>
      <c r="I16" s="3"/>
      <c r="J16" s="3"/>
    </row>
    <row r="17" spans="1:10">
      <c r="A17" s="3"/>
      <c r="B17" s="3"/>
      <c r="C17" s="3"/>
      <c r="D17" s="3"/>
      <c r="E17" s="3"/>
      <c r="F17" s="3"/>
      <c r="G17" s="3"/>
      <c r="H17" s="3"/>
      <c r="I17" s="3"/>
      <c r="J17" s="3"/>
    </row>
    <row r="18" spans="1:10">
      <c r="A18" s="3" t="s">
        <v>321</v>
      </c>
      <c r="B18" s="3"/>
      <c r="C18" s="3"/>
      <c r="D18" s="3"/>
      <c r="E18" s="3"/>
      <c r="F18" s="3"/>
      <c r="G18" s="3"/>
      <c r="H18" s="3"/>
      <c r="I18" s="3"/>
      <c r="J18" s="3"/>
    </row>
    <row r="21" spans="1:10">
      <c r="A21" s="1" t="s">
        <v>322</v>
      </c>
      <c r="C21" s="679">
        <f>Stammdaten!B10</f>
        <v>1</v>
      </c>
      <c r="D21" s="636">
        <f>SUM(Stammdaten!B12)</f>
        <v>45323</v>
      </c>
      <c r="E21" s="679">
        <f>Stammdaten!E12</f>
        <v>1</v>
      </c>
      <c r="F21" s="679"/>
      <c r="G21" s="32">
        <f>IF(Stammdaten!E12&lt;&gt;0,(MONTH(1&amp;D21)),0)</f>
        <v>11</v>
      </c>
      <c r="H21" s="32">
        <f>IF(Stammdaten!E12&lt;&gt;0,SUM(I21:J21)," ")</f>
        <v>7</v>
      </c>
      <c r="I21" s="32">
        <f>IF(G21=12,8,IF(G21=11,7,IF(G21=10,6,IF(G21=9,5,IF(G21=8,4,IF(G21=7,3," "))))))</f>
        <v>7</v>
      </c>
      <c r="J21" t="str">
        <f>IF(G21=6,2,IF(G21=5,1,IF(G21=4,12,IF(G21=3,11,IF(G21=2,10,IF(G21=1,9," "))))))</f>
        <v xml:space="preserve"> </v>
      </c>
    </row>
    <row r="22" spans="1:10">
      <c r="D22" s="680">
        <f>VLOOKUP(MONTH(D21),G23:I34,2,FALSE)</f>
        <v>7</v>
      </c>
    </row>
    <row r="23" spans="1:10">
      <c r="A23" s="33">
        <f>IF(H23&lt;H21,C23+A34,E23+A34)</f>
        <v>4.375</v>
      </c>
      <c r="B23" s="1" t="s">
        <v>42</v>
      </c>
      <c r="C23" s="33">
        <f>SUM(($C$43*Stammdaten!$B$24)/12)/24</f>
        <v>0.72916666666666663</v>
      </c>
      <c r="D23" s="681">
        <f>IF($D$22&gt;6,C23,0)</f>
        <v>0.72916666666666663</v>
      </c>
      <c r="E23" s="681">
        <f>SUM(($C$43*Stammdaten!$N$24)/12)/24</f>
        <v>0.72916666666666663</v>
      </c>
      <c r="F23" s="681">
        <f>IF($D$22&lt;7,E23,0)</f>
        <v>0</v>
      </c>
      <c r="G23">
        <v>1</v>
      </c>
      <c r="H23">
        <v>6</v>
      </c>
      <c r="I23" s="1" t="s">
        <v>42</v>
      </c>
    </row>
    <row r="24" spans="1:10">
      <c r="A24" s="33">
        <f>IF(H24&lt;H21,C24+A23,E24+A23)</f>
        <v>5.104166666666667</v>
      </c>
      <c r="B24" s="1" t="s">
        <v>43</v>
      </c>
      <c r="C24" s="33">
        <f>SUM(($C$43*Stammdaten!$B$24)/12)/24</f>
        <v>0.72916666666666663</v>
      </c>
      <c r="D24" s="681">
        <f>IF($D$22&gt;7,C24,0)</f>
        <v>0</v>
      </c>
      <c r="E24" s="681">
        <f>SUM(($C$43*Stammdaten!$N$24)/12)/24</f>
        <v>0.72916666666666663</v>
      </c>
      <c r="F24" s="681">
        <f>IF($D$22&lt;8,E24,0)</f>
        <v>0.72916666666666663</v>
      </c>
      <c r="G24">
        <v>2</v>
      </c>
      <c r="H24">
        <v>7</v>
      </c>
      <c r="I24" s="1" t="s">
        <v>43</v>
      </c>
    </row>
    <row r="25" spans="1:10">
      <c r="A25" s="33">
        <f>IF(H25&lt;H21,C25+A24,E25+A24)</f>
        <v>5.8333333333333339</v>
      </c>
      <c r="B25" s="1" t="s">
        <v>44</v>
      </c>
      <c r="C25" s="33">
        <f>SUM(($C$43*Stammdaten!$B$24)/12)/24</f>
        <v>0.72916666666666663</v>
      </c>
      <c r="D25" s="681">
        <f>IF($D$22&gt;9,C25,0)</f>
        <v>0</v>
      </c>
      <c r="E25" s="681">
        <f>SUM(($C$43*Stammdaten!$N$24)/12)/24</f>
        <v>0.72916666666666663</v>
      </c>
      <c r="F25" s="681">
        <f>IF($D$22&lt;9,E25,0)</f>
        <v>0.72916666666666663</v>
      </c>
      <c r="G25">
        <v>3</v>
      </c>
      <c r="H25">
        <v>8</v>
      </c>
      <c r="I25" s="1" t="s">
        <v>44</v>
      </c>
    </row>
    <row r="26" spans="1:10">
      <c r="A26" s="33">
        <f>IF(H26&lt;H21,C26+A25,E26+A25)</f>
        <v>6.5625000000000009</v>
      </c>
      <c r="B26" s="1" t="s">
        <v>45</v>
      </c>
      <c r="C26" s="33">
        <f>SUM(($C$43*Stammdaten!$B$24)/12)/24</f>
        <v>0.72916666666666663</v>
      </c>
      <c r="D26" s="681">
        <f>IF($D$22&gt;10,C26,0)</f>
        <v>0</v>
      </c>
      <c r="E26" s="681">
        <f>SUM(($C$43*Stammdaten!$N$24)/12)/24</f>
        <v>0.72916666666666663</v>
      </c>
      <c r="F26" s="681">
        <f>IF($D$22&lt;10,E26,0)</f>
        <v>0.72916666666666663</v>
      </c>
      <c r="G26">
        <v>4</v>
      </c>
      <c r="H26">
        <v>9</v>
      </c>
      <c r="I26" s="1" t="s">
        <v>45</v>
      </c>
    </row>
    <row r="27" spans="1:10">
      <c r="A27" s="33">
        <f>IF(H27&lt;H21,C27+A26,E27+A26)</f>
        <v>7.2916666666666679</v>
      </c>
      <c r="B27" s="1" t="s">
        <v>46</v>
      </c>
      <c r="C27" s="33">
        <f>SUM(($C$43*Stammdaten!$B$24)/12)/24</f>
        <v>0.72916666666666663</v>
      </c>
      <c r="D27" s="681">
        <f>IF($D$22&gt;11,C27,0)</f>
        <v>0</v>
      </c>
      <c r="E27" s="681">
        <f>SUM(($C$43*Stammdaten!$N$24)/12)/24</f>
        <v>0.72916666666666663</v>
      </c>
      <c r="F27" s="681">
        <f>IF($D$22&lt;11,E27,0)</f>
        <v>0.72916666666666663</v>
      </c>
      <c r="G27">
        <v>5</v>
      </c>
      <c r="H27">
        <v>10</v>
      </c>
      <c r="I27" s="1" t="s">
        <v>46</v>
      </c>
    </row>
    <row r="28" spans="1:10">
      <c r="A28" s="33">
        <f>IF(H28&lt;H21,C28+A27,E28+A27)</f>
        <v>8.0208333333333339</v>
      </c>
      <c r="B28" s="1" t="s">
        <v>47</v>
      </c>
      <c r="C28" s="33">
        <f>SUM(($C$43*Stammdaten!$B$24)/12)/24</f>
        <v>0.72916666666666663</v>
      </c>
      <c r="D28" s="681">
        <f>IF($D$22&gt;12,C28,0)</f>
        <v>0</v>
      </c>
      <c r="E28" s="681">
        <f>SUM(($C$43*Stammdaten!$N$24)/12)/24</f>
        <v>0.72916666666666663</v>
      </c>
      <c r="F28" s="681">
        <f>IF($D$22&lt;12,E28,0)</f>
        <v>0.72916666666666663</v>
      </c>
      <c r="G28">
        <v>6</v>
      </c>
      <c r="H28">
        <v>11</v>
      </c>
      <c r="I28" s="1" t="s">
        <v>47</v>
      </c>
    </row>
    <row r="29" spans="1:10">
      <c r="A29" s="33">
        <f>IF(H29&lt;H21,C29+A28,E29+A28)</f>
        <v>8.75</v>
      </c>
      <c r="B29" s="1" t="s">
        <v>48</v>
      </c>
      <c r="C29" s="33">
        <f>SUM(($C$43*Stammdaten!$B$24)/12)/24</f>
        <v>0.72916666666666663</v>
      </c>
      <c r="D29" s="681">
        <f>IF($D$22&gt;13,C29,0)</f>
        <v>0</v>
      </c>
      <c r="E29" s="681">
        <f>SUM(($C$43*Stammdaten!$N$24)/12)/24</f>
        <v>0.72916666666666663</v>
      </c>
      <c r="F29" s="681">
        <f>IF($D$22&lt;13,E29,0)</f>
        <v>0.72916666666666663</v>
      </c>
      <c r="G29">
        <v>7</v>
      </c>
      <c r="H29">
        <v>12</v>
      </c>
      <c r="I29" s="1" t="s">
        <v>48</v>
      </c>
    </row>
    <row r="30" spans="1:10">
      <c r="A30" s="33">
        <f>IF(H30&lt;H21,C30,E30)</f>
        <v>0.72916666666666663</v>
      </c>
      <c r="B30" s="1" t="s">
        <v>37</v>
      </c>
      <c r="C30" s="33">
        <f>SUM(($C$43*Stammdaten!$B$24)/12)/24</f>
        <v>0.72916666666666663</v>
      </c>
      <c r="D30" s="681">
        <f>IF($D$22&gt;1,C30,0)</f>
        <v>0.72916666666666663</v>
      </c>
      <c r="E30" s="681">
        <f>SUM(($C$43*Stammdaten!$N$24)/12)/24</f>
        <v>0.72916666666666663</v>
      </c>
      <c r="F30" s="681">
        <f>IF($D$22&lt;1,E30,0)</f>
        <v>0</v>
      </c>
      <c r="G30">
        <v>8</v>
      </c>
      <c r="H30">
        <v>1</v>
      </c>
      <c r="I30" s="1" t="s">
        <v>37</v>
      </c>
    </row>
    <row r="31" spans="1:10">
      <c r="A31" s="33">
        <f>IF(H31&lt;H21,C31+A30,E31+A30)</f>
        <v>1.4583333333333333</v>
      </c>
      <c r="B31" s="1" t="s">
        <v>38</v>
      </c>
      <c r="C31" s="33">
        <f>SUM(($C$43*Stammdaten!$B$24)/12)/24</f>
        <v>0.72916666666666663</v>
      </c>
      <c r="D31" s="681">
        <f>IF($D$22&gt;2,C31,0)</f>
        <v>0.72916666666666663</v>
      </c>
      <c r="E31" s="681">
        <f>SUM(($C$43*Stammdaten!$N$24)/12)/24</f>
        <v>0.72916666666666663</v>
      </c>
      <c r="F31" s="681">
        <f>IF($D$22&lt;2,E31,0)</f>
        <v>0</v>
      </c>
      <c r="G31">
        <v>9</v>
      </c>
      <c r="H31">
        <v>2</v>
      </c>
      <c r="I31" s="1" t="s">
        <v>38</v>
      </c>
    </row>
    <row r="32" spans="1:10">
      <c r="A32" s="33">
        <f>IF(H32&lt;H21,C32+A31,E32+A31)</f>
        <v>2.1875</v>
      </c>
      <c r="B32" s="1" t="s">
        <v>39</v>
      </c>
      <c r="C32" s="33">
        <f>SUM(($C$43*Stammdaten!$B$24)/12)/24</f>
        <v>0.72916666666666663</v>
      </c>
      <c r="D32" s="681">
        <f>IF($D$22&gt;3,C32,0)</f>
        <v>0.72916666666666663</v>
      </c>
      <c r="E32" s="681">
        <f>SUM(($C$43*Stammdaten!$N$24)/12)/24</f>
        <v>0.72916666666666663</v>
      </c>
      <c r="F32" s="681">
        <f>IF($D$22&lt;3,E32,0)</f>
        <v>0</v>
      </c>
      <c r="G32">
        <v>10</v>
      </c>
      <c r="H32">
        <v>3</v>
      </c>
      <c r="I32" s="1" t="s">
        <v>39</v>
      </c>
    </row>
    <row r="33" spans="1:9">
      <c r="A33" s="33">
        <f>IF(H33&lt;H21,C33+A32,E33+A32)</f>
        <v>2.9166666666666665</v>
      </c>
      <c r="B33" s="1" t="s">
        <v>40</v>
      </c>
      <c r="C33" s="33">
        <f>SUM(($C$43*Stammdaten!$B$24)/12)/24</f>
        <v>0.72916666666666663</v>
      </c>
      <c r="D33" s="681">
        <f>IF($D$22&gt;4,C33,0)</f>
        <v>0.72916666666666663</v>
      </c>
      <c r="E33" s="681">
        <f>SUM(($C$43*Stammdaten!$N$24)/12)/24</f>
        <v>0.72916666666666663</v>
      </c>
      <c r="F33" s="681">
        <f>IF($D$22&lt;4,E33,0)</f>
        <v>0</v>
      </c>
      <c r="G33">
        <v>11</v>
      </c>
      <c r="H33">
        <v>4</v>
      </c>
      <c r="I33" s="1" t="s">
        <v>40</v>
      </c>
    </row>
    <row r="34" spans="1:9">
      <c r="A34" s="33">
        <f>IF(H34&lt;H21,C34+A33,E34+A33)</f>
        <v>3.645833333333333</v>
      </c>
      <c r="B34" s="1" t="s">
        <v>41</v>
      </c>
      <c r="C34" s="33">
        <f>SUM(($C$43*Stammdaten!$B$24)/12)/24</f>
        <v>0.72916666666666663</v>
      </c>
      <c r="D34" s="681">
        <f>IF($D$22&gt;5,C34,0)</f>
        <v>0.72916666666666663</v>
      </c>
      <c r="E34" s="681">
        <f>SUM(($C$43*Stammdaten!$N$24)/12)/24</f>
        <v>0.72916666666666663</v>
      </c>
      <c r="F34" s="681">
        <f>IF($D$22&lt;5,E34,0)</f>
        <v>0</v>
      </c>
      <c r="G34">
        <v>12</v>
      </c>
      <c r="H34">
        <v>5</v>
      </c>
      <c r="I34" s="1" t="s">
        <v>41</v>
      </c>
    </row>
    <row r="35" spans="1:9">
      <c r="D35" s="646"/>
      <c r="E35" s="646"/>
      <c r="F35" s="646"/>
    </row>
    <row r="36" spans="1:9">
      <c r="A36" s="33">
        <f>SUM(D36+F36)</f>
        <v>8.75</v>
      </c>
      <c r="C36" s="33">
        <f>SUM(C23:C34)</f>
        <v>8.75</v>
      </c>
      <c r="D36" s="681">
        <f>SUM(D23:D34)</f>
        <v>4.375</v>
      </c>
      <c r="E36" s="681">
        <f>SUM(E23:E34)</f>
        <v>8.75</v>
      </c>
      <c r="F36" s="681">
        <f>SUM(F23:F34)</f>
        <v>4.375</v>
      </c>
    </row>
    <row r="37" spans="1:9">
      <c r="D37" s="646"/>
      <c r="E37" s="682"/>
      <c r="F37" s="683"/>
    </row>
    <row r="38" spans="1:9">
      <c r="C38" s="34">
        <f>SUM(Stammdaten!B26)</f>
        <v>25</v>
      </c>
      <c r="D38" s="1" t="s">
        <v>22</v>
      </c>
    </row>
    <row r="39" spans="1:9">
      <c r="C39" s="34">
        <f>SUM(Stammdaten!B27)</f>
        <v>0</v>
      </c>
      <c r="D39" s="1" t="s">
        <v>22</v>
      </c>
    </row>
    <row r="40" spans="1:9">
      <c r="C40" s="34">
        <f>SUM(Stammdaten!B28)</f>
        <v>0</v>
      </c>
      <c r="D40" s="1" t="s">
        <v>22</v>
      </c>
    </row>
    <row r="41" spans="1:9">
      <c r="C41" s="34">
        <f>SUM(Stammdaten!B29)</f>
        <v>0</v>
      </c>
      <c r="D41" s="1" t="s">
        <v>22</v>
      </c>
      <c r="F41" s="33"/>
    </row>
    <row r="42" spans="1:9">
      <c r="C42" s="34"/>
      <c r="D42" s="1"/>
    </row>
    <row r="43" spans="1:9">
      <c r="C43" s="34">
        <f>SUM(C38:C41)</f>
        <v>25</v>
      </c>
      <c r="D43" s="1"/>
    </row>
    <row r="44" spans="1:9">
      <c r="C44" s="34"/>
      <c r="D44" s="1"/>
    </row>
    <row r="45" spans="1:9">
      <c r="C45" s="33">
        <f>SUM(Stammdaten!B30)/24</f>
        <v>0</v>
      </c>
      <c r="D45" s="1" t="s">
        <v>27</v>
      </c>
    </row>
  </sheetData>
  <sheetProtection algorithmName="SHA-512" hashValue="Artl3JzeVVleyZwvAfs3AC2/zxFFjwImVc8C5lq68tENrG9m55fiJZ/1rSKVOJdJEM6ck9vObk7ouNzuYVrVqA==" saltValue="zOtIO2TBqS7lYVwGyUcxYA==" spinCount="100000" sheet="1"/>
  <mergeCells count="12">
    <mergeCell ref="A15:B15"/>
    <mergeCell ref="A16:B16"/>
    <mergeCell ref="A9:B9"/>
    <mergeCell ref="A11:B11"/>
    <mergeCell ref="A12:B12"/>
    <mergeCell ref="A13:B13"/>
    <mergeCell ref="A14:B14"/>
    <mergeCell ref="A1:B1"/>
    <mergeCell ref="A3:B3"/>
    <mergeCell ref="A5:B5"/>
    <mergeCell ref="A7:B7"/>
    <mergeCell ref="A8:B8"/>
  </mergeCells>
  <phoneticPr fontId="68" type="noConversion"/>
  <pageMargins left="0.7" right="0.7" top="0.78749999999999998" bottom="0.78749999999999998"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M103"/>
  <sheetViews>
    <sheetView workbookViewId="0"/>
  </sheetViews>
  <sheetFormatPr baseColWidth="10" defaultRowHeight="12.75"/>
  <cols>
    <col min="22" max="22" width="11.42578125" style="32"/>
  </cols>
  <sheetData>
    <row r="1" spans="1:39">
      <c r="A1" s="1"/>
      <c r="B1" s="1"/>
      <c r="C1" s="1"/>
      <c r="D1" s="637"/>
      <c r="E1" s="638"/>
      <c r="O1" s="638"/>
      <c r="P1" s="638"/>
    </row>
    <row r="2" spans="1:39">
      <c r="A2" s="815" t="s">
        <v>438</v>
      </c>
      <c r="B2" s="815"/>
      <c r="C2" s="673"/>
      <c r="D2" s="814" t="s">
        <v>323</v>
      </c>
      <c r="E2" s="814"/>
      <c r="G2" s="814" t="s">
        <v>324</v>
      </c>
      <c r="H2" s="814"/>
      <c r="J2" s="814" t="s">
        <v>325</v>
      </c>
      <c r="K2" s="814"/>
      <c r="L2" s="814" t="s">
        <v>326</v>
      </c>
      <c r="M2" s="814"/>
      <c r="N2" s="816" t="s">
        <v>327</v>
      </c>
      <c r="O2" s="816"/>
      <c r="P2" s="814" t="s">
        <v>328</v>
      </c>
      <c r="Q2" s="814"/>
      <c r="R2" s="814" t="s">
        <v>327</v>
      </c>
      <c r="S2" s="814"/>
      <c r="T2" s="814" t="s">
        <v>51</v>
      </c>
      <c r="U2" s="814"/>
      <c r="V2" s="639">
        <f>SUM(Zeitbudget!L14)</f>
        <v>44927</v>
      </c>
      <c r="W2" s="640">
        <f>SUM($V$2)</f>
        <v>44927</v>
      </c>
      <c r="X2" s="640">
        <f>SUM(W2)+31</f>
        <v>44958</v>
      </c>
      <c r="Y2" s="640">
        <f>SUM(X2)+28+Jahresarbeitszeit!J34</f>
        <v>44986</v>
      </c>
      <c r="Z2" s="640">
        <f>SUM(Y2)+31</f>
        <v>45017</v>
      </c>
      <c r="AA2" s="640">
        <f>SUM(Z2)+30</f>
        <v>45047</v>
      </c>
      <c r="AB2" s="640">
        <f>SUM(AA2)+31</f>
        <v>45078</v>
      </c>
      <c r="AC2" s="640">
        <f>SUM(AB2)+30</f>
        <v>45108</v>
      </c>
      <c r="AD2" s="640">
        <f>SUM(AC2)+31</f>
        <v>45139</v>
      </c>
      <c r="AE2" s="640">
        <f>SUM(AD2)+31</f>
        <v>45170</v>
      </c>
      <c r="AF2" s="641">
        <f>SUM(AE2)+30</f>
        <v>45200</v>
      </c>
      <c r="AG2" s="641">
        <f>SUM(AF2)+31</f>
        <v>45231</v>
      </c>
      <c r="AH2" s="641">
        <f>SUM(AG2)+30</f>
        <v>45261</v>
      </c>
      <c r="AI2" s="641">
        <f>SUM(AH2)+31</f>
        <v>45292</v>
      </c>
      <c r="AJ2" s="1" t="s">
        <v>22</v>
      </c>
      <c r="AK2" s="1" t="s">
        <v>329</v>
      </c>
      <c r="AL2" s="1" t="s">
        <v>330</v>
      </c>
      <c r="AM2" s="1"/>
    </row>
    <row r="3" spans="1:39">
      <c r="A3" s="1"/>
      <c r="B3" s="1"/>
      <c r="C3" s="1"/>
      <c r="D3" s="637"/>
      <c r="E3" s="638"/>
      <c r="O3" s="642"/>
      <c r="P3" s="642"/>
      <c r="V3" s="643"/>
      <c r="W3" s="640">
        <f>SUM(W2+W4)-1</f>
        <v>44957</v>
      </c>
      <c r="X3" s="640">
        <f t="shared" ref="X3:AH3" si="0">SUM(X2+X4)-1</f>
        <v>44985</v>
      </c>
      <c r="Y3" s="640">
        <f t="shared" si="0"/>
        <v>45016</v>
      </c>
      <c r="Z3" s="640">
        <f t="shared" si="0"/>
        <v>45046</v>
      </c>
      <c r="AA3" s="640">
        <f t="shared" si="0"/>
        <v>45077</v>
      </c>
      <c r="AB3" s="640">
        <f t="shared" si="0"/>
        <v>45107</v>
      </c>
      <c r="AC3" s="640">
        <f t="shared" si="0"/>
        <v>45138</v>
      </c>
      <c r="AD3" s="640">
        <f t="shared" si="0"/>
        <v>45169</v>
      </c>
      <c r="AE3" s="640">
        <f t="shared" si="0"/>
        <v>45199</v>
      </c>
      <c r="AF3" s="640">
        <f t="shared" si="0"/>
        <v>45230</v>
      </c>
      <c r="AG3" s="640">
        <f t="shared" si="0"/>
        <v>45260</v>
      </c>
      <c r="AH3" s="640">
        <f t="shared" si="0"/>
        <v>45291</v>
      </c>
    </row>
    <row r="4" spans="1:39">
      <c r="A4" s="1">
        <v>2000</v>
      </c>
      <c r="B4" s="1">
        <f>TRUNC((DATE(A4,12,28)-WEEKDAY(DATE(A4,12,28),2)-DATE(YEAR(DATE(A4,12,28)+4-WEEKDAY(DATE(A4,12,28),2)),1,-10))/7)</f>
        <v>52</v>
      </c>
      <c r="C4" s="1"/>
      <c r="D4" s="641">
        <v>36526</v>
      </c>
      <c r="E4" s="638">
        <f t="shared" ref="E4:E67" si="1">DATE(A4,3,1)+MOD((255-11*MOD(A4,19)-21),30)+21+(MOD((255-11*MOD(A4,19)-21),30)+21&gt;48)+6-MOD(A4+INT(A4/4)+MOD((255-11*MOD(A4,19)-21),30)+21+(MOD((255-11*MOD(A4,19)-21),30)+21&gt;48)+1,7)</f>
        <v>36639</v>
      </c>
      <c r="G4" s="637">
        <v>36526</v>
      </c>
      <c r="H4">
        <f>IF(SUM((MOD(A4,{4;100;400})={0;0;0})*{1;-1;1})=0,0,1)</f>
        <v>1</v>
      </c>
      <c r="J4" s="637">
        <v>36526</v>
      </c>
      <c r="K4">
        <v>52</v>
      </c>
      <c r="L4" s="637">
        <v>36526</v>
      </c>
      <c r="M4">
        <v>2</v>
      </c>
      <c r="N4" s="637">
        <v>36526</v>
      </c>
      <c r="O4">
        <v>0</v>
      </c>
      <c r="P4" s="637">
        <v>36526</v>
      </c>
      <c r="Q4">
        <v>0</v>
      </c>
      <c r="R4" s="637">
        <v>36526</v>
      </c>
      <c r="S4">
        <v>0</v>
      </c>
      <c r="T4" s="637">
        <v>36526</v>
      </c>
      <c r="U4" s="1" t="s">
        <v>331</v>
      </c>
      <c r="V4" s="643" t="s">
        <v>22</v>
      </c>
      <c r="W4" s="644">
        <f>32-DAY(W2-DAY(W2)+32+366*(W2&lt;61))</f>
        <v>31</v>
      </c>
      <c r="X4" s="644">
        <f t="shared" ref="X4:AH4" si="2">32-DAY(X2-DAY(X2)+32+366*(X2&lt;61))</f>
        <v>28</v>
      </c>
      <c r="Y4" s="644">
        <f t="shared" si="2"/>
        <v>31</v>
      </c>
      <c r="Z4" s="644">
        <f t="shared" si="2"/>
        <v>30</v>
      </c>
      <c r="AA4" s="644">
        <f t="shared" si="2"/>
        <v>31</v>
      </c>
      <c r="AB4" s="644">
        <f t="shared" si="2"/>
        <v>30</v>
      </c>
      <c r="AC4" s="644">
        <f t="shared" si="2"/>
        <v>31</v>
      </c>
      <c r="AD4" s="644">
        <f t="shared" si="2"/>
        <v>31</v>
      </c>
      <c r="AE4" s="644">
        <f t="shared" si="2"/>
        <v>30</v>
      </c>
      <c r="AF4" s="644">
        <f t="shared" si="2"/>
        <v>31</v>
      </c>
      <c r="AG4" s="644">
        <f t="shared" si="2"/>
        <v>30</v>
      </c>
      <c r="AH4" s="644">
        <f t="shared" si="2"/>
        <v>31</v>
      </c>
      <c r="AI4" s="644"/>
      <c r="AJ4" s="644">
        <f>SUM(W4:AH4)</f>
        <v>365</v>
      </c>
    </row>
    <row r="5" spans="1:39">
      <c r="A5" s="1">
        <f>SUM(A4)+1</f>
        <v>2001</v>
      </c>
      <c r="B5" s="1">
        <f t="shared" ref="B5:B68" si="3">TRUNC((DATE(A5,12,28)-WEEKDAY(DATE(A5,12,28),2)-DATE(YEAR(DATE(A5,12,28)+4-WEEKDAY(DATE(A5,12,28),2)),1,-10))/7)</f>
        <v>52</v>
      </c>
      <c r="C5" s="1"/>
      <c r="D5" s="641">
        <f>EDATE(D4,12)</f>
        <v>36892</v>
      </c>
      <c r="E5" s="638">
        <f t="shared" si="1"/>
        <v>36996</v>
      </c>
      <c r="G5" s="637">
        <f>EDATE(G4,12)</f>
        <v>36892</v>
      </c>
      <c r="H5">
        <f>IF(SUM((MOD(A5,{4;100;400})={0;0;0})*{1;-1;1})=0,0,1)</f>
        <v>0</v>
      </c>
      <c r="J5" s="637">
        <f>EDATE(J4,12)</f>
        <v>36892</v>
      </c>
      <c r="K5">
        <v>52</v>
      </c>
      <c r="L5" s="637">
        <f>EDATE(L4,12)</f>
        <v>36892</v>
      </c>
      <c r="M5">
        <v>0</v>
      </c>
      <c r="N5" s="637">
        <f>EDATE(N4,12)</f>
        <v>36892</v>
      </c>
      <c r="O5">
        <v>0</v>
      </c>
      <c r="P5" s="637">
        <f>EDATE(P4,12)</f>
        <v>36892</v>
      </c>
      <c r="Q5">
        <v>1</v>
      </c>
      <c r="R5" s="637">
        <f>EDATE(R4,12)</f>
        <v>36892</v>
      </c>
      <c r="S5">
        <v>1</v>
      </c>
      <c r="T5" s="637">
        <f>EDATE(T4,12)</f>
        <v>36892</v>
      </c>
      <c r="U5" s="1" t="s">
        <v>332</v>
      </c>
      <c r="V5" s="643" t="s">
        <v>333</v>
      </c>
      <c r="W5" s="644">
        <f>NETWORKDAYS(W2,W3)</f>
        <v>22</v>
      </c>
      <c r="X5" s="644">
        <f t="shared" ref="X5:AH5" si="4">NETWORKDAYS(X2,X3)</f>
        <v>20</v>
      </c>
      <c r="Y5" s="644">
        <f t="shared" si="4"/>
        <v>23</v>
      </c>
      <c r="Z5" s="644">
        <f t="shared" si="4"/>
        <v>20</v>
      </c>
      <c r="AA5" s="644">
        <f t="shared" si="4"/>
        <v>23</v>
      </c>
      <c r="AB5" s="644">
        <f t="shared" si="4"/>
        <v>22</v>
      </c>
      <c r="AC5" s="644">
        <f t="shared" si="4"/>
        <v>21</v>
      </c>
      <c r="AD5" s="644">
        <f t="shared" si="4"/>
        <v>23</v>
      </c>
      <c r="AE5" s="644">
        <f t="shared" si="4"/>
        <v>21</v>
      </c>
      <c r="AF5" s="644">
        <f t="shared" si="4"/>
        <v>22</v>
      </c>
      <c r="AG5" s="644">
        <f t="shared" si="4"/>
        <v>22</v>
      </c>
      <c r="AH5" s="644">
        <f t="shared" si="4"/>
        <v>21</v>
      </c>
      <c r="AI5" s="644"/>
      <c r="AK5" s="644">
        <f>SUM(W5:AH5)</f>
        <v>260</v>
      </c>
    </row>
    <row r="6" spans="1:39">
      <c r="A6" s="1">
        <f t="shared" ref="A6:A69" si="5">SUM(A5)+1</f>
        <v>2002</v>
      </c>
      <c r="B6" s="1">
        <f t="shared" si="3"/>
        <v>52</v>
      </c>
      <c r="C6" s="1"/>
      <c r="D6" s="641">
        <f t="shared" ref="D6:D69" si="6">EDATE(D5,12)</f>
        <v>37257</v>
      </c>
      <c r="E6" s="638">
        <f t="shared" si="1"/>
        <v>37346</v>
      </c>
      <c r="G6" s="637">
        <f t="shared" ref="G6:G69" si="7">EDATE(G5,12)</f>
        <v>37257</v>
      </c>
      <c r="H6">
        <f>IF(SUM((MOD(A6,{4;100;400})={0;0;0})*{1;-1;1})=0,0,1)</f>
        <v>0</v>
      </c>
      <c r="J6" s="637">
        <f t="shared" ref="J6:J69" si="8">EDATE(J5,12)</f>
        <v>37257</v>
      </c>
      <c r="K6">
        <v>51</v>
      </c>
      <c r="L6" s="637">
        <f t="shared" ref="L6:L69" si="9">EDATE(L5,12)</f>
        <v>37257</v>
      </c>
      <c r="M6">
        <v>6</v>
      </c>
      <c r="N6" s="637">
        <f t="shared" ref="N6:N69" si="10">EDATE(N5,12)</f>
        <v>37257</v>
      </c>
      <c r="O6">
        <v>4</v>
      </c>
      <c r="P6" s="637">
        <f t="shared" ref="P6:P69" si="11">EDATE(P5,12)</f>
        <v>37257</v>
      </c>
      <c r="Q6">
        <v>2</v>
      </c>
      <c r="R6" s="637">
        <f t="shared" ref="R6:R69" si="12">EDATE(R5,12)</f>
        <v>37257</v>
      </c>
      <c r="S6">
        <v>2</v>
      </c>
      <c r="T6" s="637">
        <f t="shared" ref="T6:T69" si="13">EDATE(T5,12)</f>
        <v>37257</v>
      </c>
      <c r="U6" s="1" t="s">
        <v>334</v>
      </c>
      <c r="V6" s="643" t="s">
        <v>335</v>
      </c>
      <c r="W6" s="644">
        <f>SUM(W4-W5)</f>
        <v>9</v>
      </c>
      <c r="X6" s="644">
        <f t="shared" ref="X6:AH6" si="14">SUM(X4-X5)</f>
        <v>8</v>
      </c>
      <c r="Y6" s="644">
        <f t="shared" si="14"/>
        <v>8</v>
      </c>
      <c r="Z6" s="644">
        <f t="shared" si="14"/>
        <v>10</v>
      </c>
      <c r="AA6" s="644">
        <f t="shared" si="14"/>
        <v>8</v>
      </c>
      <c r="AB6" s="644">
        <f t="shared" si="14"/>
        <v>8</v>
      </c>
      <c r="AC6" s="644">
        <f t="shared" si="14"/>
        <v>10</v>
      </c>
      <c r="AD6" s="644">
        <f t="shared" si="14"/>
        <v>8</v>
      </c>
      <c r="AE6" s="644">
        <f t="shared" si="14"/>
        <v>9</v>
      </c>
      <c r="AF6" s="644">
        <f t="shared" si="14"/>
        <v>9</v>
      </c>
      <c r="AG6" s="644">
        <f t="shared" si="14"/>
        <v>8</v>
      </c>
      <c r="AH6" s="644">
        <f t="shared" si="14"/>
        <v>10</v>
      </c>
      <c r="AI6" s="644"/>
      <c r="AL6" s="644">
        <f>SUM(W6:AH6)</f>
        <v>105</v>
      </c>
    </row>
    <row r="7" spans="1:39">
      <c r="A7" s="1">
        <f t="shared" si="5"/>
        <v>2003</v>
      </c>
      <c r="B7" s="1">
        <f t="shared" si="3"/>
        <v>52</v>
      </c>
      <c r="C7" s="1"/>
      <c r="D7" s="641">
        <f t="shared" si="6"/>
        <v>37622</v>
      </c>
      <c r="E7" s="638">
        <f t="shared" si="1"/>
        <v>37731</v>
      </c>
      <c r="G7" s="637">
        <f t="shared" si="7"/>
        <v>37622</v>
      </c>
      <c r="H7">
        <f>IF(SUM((MOD(A7,{4;100;400})={0;0;0})*{1;-1;1})=0,0,1)</f>
        <v>0</v>
      </c>
      <c r="J7" s="637">
        <f t="shared" si="8"/>
        <v>37622</v>
      </c>
      <c r="K7">
        <v>51</v>
      </c>
      <c r="L7" s="637">
        <f t="shared" si="9"/>
        <v>37622</v>
      </c>
      <c r="M7">
        <v>3</v>
      </c>
      <c r="N7" s="637">
        <f t="shared" si="10"/>
        <v>37622</v>
      </c>
      <c r="O7">
        <v>3</v>
      </c>
      <c r="P7" s="637">
        <f t="shared" si="11"/>
        <v>37622</v>
      </c>
      <c r="Q7">
        <v>5</v>
      </c>
      <c r="R7" s="637">
        <f t="shared" si="12"/>
        <v>37622</v>
      </c>
      <c r="S7">
        <v>3</v>
      </c>
      <c r="T7" s="637">
        <f t="shared" si="13"/>
        <v>37622</v>
      </c>
      <c r="U7" s="1" t="s">
        <v>336</v>
      </c>
      <c r="V7" s="643"/>
    </row>
    <row r="8" spans="1:39">
      <c r="A8" s="1">
        <f t="shared" si="5"/>
        <v>2004</v>
      </c>
      <c r="B8" s="1">
        <f t="shared" si="3"/>
        <v>53</v>
      </c>
      <c r="C8" s="1"/>
      <c r="D8" s="641">
        <f t="shared" si="6"/>
        <v>37987</v>
      </c>
      <c r="E8" s="638">
        <f t="shared" si="1"/>
        <v>38088</v>
      </c>
      <c r="G8" s="637">
        <f t="shared" si="7"/>
        <v>37987</v>
      </c>
      <c r="H8">
        <f>IF(SUM((MOD(A8,{4;100;400})={0;0;0})*{1;-1;1})=0,0,1)</f>
        <v>1</v>
      </c>
      <c r="J8" s="637">
        <f t="shared" si="8"/>
        <v>37987</v>
      </c>
      <c r="K8">
        <v>51</v>
      </c>
      <c r="L8" s="637">
        <f t="shared" si="9"/>
        <v>37987</v>
      </c>
      <c r="M8">
        <v>4</v>
      </c>
      <c r="N8" s="637">
        <f t="shared" si="10"/>
        <v>37987</v>
      </c>
      <c r="O8">
        <v>2</v>
      </c>
      <c r="P8" s="637">
        <f t="shared" si="11"/>
        <v>37987</v>
      </c>
      <c r="Q8">
        <v>5</v>
      </c>
      <c r="R8" s="637">
        <f t="shared" si="12"/>
        <v>37987</v>
      </c>
      <c r="S8">
        <v>5</v>
      </c>
      <c r="T8" s="637">
        <f t="shared" si="13"/>
        <v>37987</v>
      </c>
      <c r="U8" s="1" t="s">
        <v>337</v>
      </c>
      <c r="V8" s="643"/>
    </row>
    <row r="9" spans="1:39">
      <c r="A9" s="1">
        <f t="shared" si="5"/>
        <v>2005</v>
      </c>
      <c r="B9" s="1">
        <f t="shared" si="3"/>
        <v>52</v>
      </c>
      <c r="C9" s="1"/>
      <c r="D9" s="641">
        <f t="shared" si="6"/>
        <v>38353</v>
      </c>
      <c r="E9" s="638">
        <f t="shared" si="1"/>
        <v>38438</v>
      </c>
      <c r="G9" s="637">
        <f t="shared" si="7"/>
        <v>38353</v>
      </c>
      <c r="H9">
        <f>IF(SUM((MOD(A9,{4;100;400})={0;0;0})*{1;-1;1})=0,0,1)</f>
        <v>0</v>
      </c>
      <c r="J9" s="637">
        <f t="shared" si="8"/>
        <v>38353</v>
      </c>
      <c r="K9">
        <v>51</v>
      </c>
      <c r="L9" s="637">
        <f t="shared" si="9"/>
        <v>38353</v>
      </c>
      <c r="M9">
        <v>2</v>
      </c>
      <c r="N9" s="637">
        <f t="shared" si="10"/>
        <v>38353</v>
      </c>
      <c r="O9">
        <v>0</v>
      </c>
      <c r="P9" s="637">
        <f t="shared" si="11"/>
        <v>38353</v>
      </c>
      <c r="Q9">
        <v>6</v>
      </c>
      <c r="R9" s="637">
        <f t="shared" si="12"/>
        <v>38353</v>
      </c>
      <c r="S9">
        <v>5</v>
      </c>
      <c r="T9" s="637">
        <f t="shared" si="13"/>
        <v>38353</v>
      </c>
      <c r="U9" s="1" t="s">
        <v>338</v>
      </c>
      <c r="V9" s="639">
        <f>SUM(Zeitbudget!L18)</f>
        <v>45292</v>
      </c>
      <c r="W9" s="640">
        <f>SUM($V$9)</f>
        <v>45292</v>
      </c>
      <c r="X9" s="640">
        <f>SUM(W9)+31</f>
        <v>45323</v>
      </c>
      <c r="Y9" s="640">
        <f>SUM(X9)+28+Jahresarbeitszeit!J48</f>
        <v>45351</v>
      </c>
      <c r="Z9" s="640">
        <f>SUM(Y9)+31</f>
        <v>45382</v>
      </c>
      <c r="AA9" s="640">
        <f>SUM(Z9)+30</f>
        <v>45412</v>
      </c>
      <c r="AB9" s="640">
        <f>SUM(AA9)+31</f>
        <v>45443</v>
      </c>
      <c r="AC9" s="640">
        <f>SUM(AB9)+30</f>
        <v>45473</v>
      </c>
      <c r="AD9" s="640">
        <f>SUM(AC9)+31</f>
        <v>45504</v>
      </c>
      <c r="AE9" s="640">
        <f>SUM(AD9)+31</f>
        <v>45535</v>
      </c>
      <c r="AF9" s="641">
        <f>SUM(AE9)+30</f>
        <v>45565</v>
      </c>
      <c r="AG9" s="641">
        <f>SUM(AF9)+31</f>
        <v>45596</v>
      </c>
      <c r="AH9" s="641">
        <f>SUM(AG9)+30</f>
        <v>45626</v>
      </c>
      <c r="AI9" s="641">
        <f>SUM(AH9)+31</f>
        <v>45657</v>
      </c>
      <c r="AJ9" s="1" t="s">
        <v>22</v>
      </c>
      <c r="AK9" s="1" t="s">
        <v>329</v>
      </c>
      <c r="AL9" s="1" t="s">
        <v>330</v>
      </c>
      <c r="AM9" s="1"/>
    </row>
    <row r="10" spans="1:39">
      <c r="A10" s="1">
        <f t="shared" si="5"/>
        <v>2006</v>
      </c>
      <c r="B10" s="1">
        <f t="shared" si="3"/>
        <v>52</v>
      </c>
      <c r="C10" s="1"/>
      <c r="D10" s="641">
        <f t="shared" si="6"/>
        <v>38718</v>
      </c>
      <c r="E10" s="638">
        <f t="shared" si="1"/>
        <v>38823</v>
      </c>
      <c r="G10" s="637">
        <f t="shared" si="7"/>
        <v>38718</v>
      </c>
      <c r="H10">
        <f>IF(SUM((MOD(A10,{4;100;400})={0;0;0})*{1;-1;1})=0,0,1)</f>
        <v>0</v>
      </c>
      <c r="J10" s="637">
        <f t="shared" si="8"/>
        <v>38718</v>
      </c>
      <c r="K10">
        <v>52</v>
      </c>
      <c r="L10" s="637">
        <f t="shared" si="9"/>
        <v>38718</v>
      </c>
      <c r="M10">
        <v>1</v>
      </c>
      <c r="N10" s="637">
        <f t="shared" si="10"/>
        <v>38718</v>
      </c>
      <c r="O10">
        <v>0</v>
      </c>
      <c r="P10" s="637">
        <f t="shared" si="11"/>
        <v>38718</v>
      </c>
      <c r="Q10">
        <v>0</v>
      </c>
      <c r="R10" s="637">
        <f t="shared" si="12"/>
        <v>38718</v>
      </c>
      <c r="S10">
        <v>0</v>
      </c>
      <c r="T10" s="637">
        <f t="shared" si="13"/>
        <v>38718</v>
      </c>
      <c r="U10" s="1" t="s">
        <v>339</v>
      </c>
      <c r="V10" s="643"/>
      <c r="W10" s="640">
        <f t="shared" ref="W10:AH10" si="15">SUM(W9+W11)-1</f>
        <v>45322</v>
      </c>
      <c r="X10" s="640">
        <f t="shared" si="15"/>
        <v>45351</v>
      </c>
      <c r="Y10" s="640">
        <f t="shared" si="15"/>
        <v>45379</v>
      </c>
      <c r="Z10" s="640">
        <f t="shared" si="15"/>
        <v>45412</v>
      </c>
      <c r="AA10" s="640">
        <f t="shared" si="15"/>
        <v>45441</v>
      </c>
      <c r="AB10" s="640">
        <f t="shared" si="15"/>
        <v>45473</v>
      </c>
      <c r="AC10" s="640">
        <f t="shared" si="15"/>
        <v>45502</v>
      </c>
      <c r="AD10" s="640">
        <f t="shared" si="15"/>
        <v>45534</v>
      </c>
      <c r="AE10" s="640">
        <f t="shared" si="15"/>
        <v>45565</v>
      </c>
      <c r="AF10" s="640">
        <f t="shared" si="15"/>
        <v>45594</v>
      </c>
      <c r="AG10" s="640">
        <f t="shared" si="15"/>
        <v>45626</v>
      </c>
      <c r="AH10" s="640">
        <f t="shared" si="15"/>
        <v>45655</v>
      </c>
    </row>
    <row r="11" spans="1:39">
      <c r="A11" s="1">
        <f t="shared" si="5"/>
        <v>2007</v>
      </c>
      <c r="B11" s="1">
        <f t="shared" si="3"/>
        <v>52</v>
      </c>
      <c r="C11" s="1"/>
      <c r="D11" s="641">
        <f t="shared" si="6"/>
        <v>39083</v>
      </c>
      <c r="E11" s="638">
        <f t="shared" si="1"/>
        <v>39180</v>
      </c>
      <c r="G11" s="637">
        <f t="shared" si="7"/>
        <v>39083</v>
      </c>
      <c r="H11">
        <f>IF(SUM((MOD(A11,{4;100;400})={0;0;0})*{1;-1;1})=0,0,1)</f>
        <v>0</v>
      </c>
      <c r="J11" s="637">
        <f t="shared" si="8"/>
        <v>39083</v>
      </c>
      <c r="K11">
        <v>52</v>
      </c>
      <c r="L11" s="637">
        <f t="shared" si="9"/>
        <v>39083</v>
      </c>
      <c r="M11">
        <v>0</v>
      </c>
      <c r="N11" s="637">
        <f t="shared" si="10"/>
        <v>39083</v>
      </c>
      <c r="O11">
        <v>0</v>
      </c>
      <c r="P11" s="637">
        <f t="shared" si="11"/>
        <v>39083</v>
      </c>
      <c r="Q11">
        <v>1</v>
      </c>
      <c r="R11" s="637">
        <f t="shared" si="12"/>
        <v>39083</v>
      </c>
      <c r="S11">
        <v>1</v>
      </c>
      <c r="T11" s="637">
        <f t="shared" si="13"/>
        <v>39083</v>
      </c>
      <c r="U11" s="1" t="s">
        <v>340</v>
      </c>
      <c r="V11" s="643" t="s">
        <v>22</v>
      </c>
      <c r="W11" s="644">
        <f>32-DAY(W9-DAY(W9)+32+366*(W9&lt;61))</f>
        <v>31</v>
      </c>
      <c r="X11" s="644">
        <f t="shared" ref="X11:AH11" si="16">32-DAY(X9-DAY(X9)+32+366*(X9&lt;61))</f>
        <v>29</v>
      </c>
      <c r="Y11" s="644">
        <f t="shared" si="16"/>
        <v>29</v>
      </c>
      <c r="Z11" s="644">
        <f t="shared" si="16"/>
        <v>31</v>
      </c>
      <c r="AA11" s="644">
        <f t="shared" si="16"/>
        <v>30</v>
      </c>
      <c r="AB11" s="644">
        <f t="shared" si="16"/>
        <v>31</v>
      </c>
      <c r="AC11" s="644">
        <f t="shared" si="16"/>
        <v>30</v>
      </c>
      <c r="AD11" s="644">
        <f t="shared" si="16"/>
        <v>31</v>
      </c>
      <c r="AE11" s="644">
        <f t="shared" si="16"/>
        <v>31</v>
      </c>
      <c r="AF11" s="644">
        <f t="shared" si="16"/>
        <v>30</v>
      </c>
      <c r="AG11" s="644">
        <f t="shared" si="16"/>
        <v>31</v>
      </c>
      <c r="AH11" s="644">
        <f t="shared" si="16"/>
        <v>30</v>
      </c>
      <c r="AI11" s="644"/>
      <c r="AJ11" s="644">
        <f>SUM(W11:AH11)</f>
        <v>364</v>
      </c>
    </row>
    <row r="12" spans="1:39">
      <c r="A12" s="1">
        <f t="shared" si="5"/>
        <v>2008</v>
      </c>
      <c r="B12" s="1">
        <f t="shared" si="3"/>
        <v>52</v>
      </c>
      <c r="C12" s="1"/>
      <c r="D12" s="641">
        <f t="shared" si="6"/>
        <v>39448</v>
      </c>
      <c r="E12" s="638">
        <f t="shared" si="1"/>
        <v>39530</v>
      </c>
      <c r="G12" s="637">
        <f t="shared" si="7"/>
        <v>39448</v>
      </c>
      <c r="H12">
        <f>IF(SUM((MOD(A12,{4;100;400})={0;0;0})*{1;-1;1})=0,0,1)</f>
        <v>1</v>
      </c>
      <c r="J12" s="637">
        <f t="shared" si="8"/>
        <v>39448</v>
      </c>
      <c r="K12">
        <v>51</v>
      </c>
      <c r="L12" s="637">
        <f t="shared" si="9"/>
        <v>39448</v>
      </c>
      <c r="M12">
        <v>6</v>
      </c>
      <c r="N12" s="637">
        <f t="shared" si="10"/>
        <v>39448</v>
      </c>
      <c r="O12">
        <v>4</v>
      </c>
      <c r="P12" s="637">
        <f t="shared" si="11"/>
        <v>39448</v>
      </c>
      <c r="Q12">
        <v>3</v>
      </c>
      <c r="R12" s="637">
        <f t="shared" si="12"/>
        <v>39448</v>
      </c>
      <c r="S12">
        <v>3</v>
      </c>
      <c r="T12" s="637">
        <f t="shared" si="13"/>
        <v>39448</v>
      </c>
      <c r="U12" s="1" t="s">
        <v>341</v>
      </c>
      <c r="V12" s="643" t="s">
        <v>333</v>
      </c>
      <c r="W12" s="644">
        <f>NETWORKDAYS(W9,W10)</f>
        <v>23</v>
      </c>
      <c r="X12" s="644">
        <f t="shared" ref="X12:AH12" si="17">NETWORKDAYS(X9,X10)</f>
        <v>21</v>
      </c>
      <c r="Y12" s="644">
        <f t="shared" si="17"/>
        <v>21</v>
      </c>
      <c r="Z12" s="644">
        <f t="shared" si="17"/>
        <v>22</v>
      </c>
      <c r="AA12" s="644">
        <f t="shared" si="17"/>
        <v>22</v>
      </c>
      <c r="AB12" s="644">
        <f t="shared" si="17"/>
        <v>21</v>
      </c>
      <c r="AC12" s="644">
        <f t="shared" si="17"/>
        <v>21</v>
      </c>
      <c r="AD12" s="644">
        <f t="shared" si="17"/>
        <v>23</v>
      </c>
      <c r="AE12" s="644">
        <f t="shared" si="17"/>
        <v>21</v>
      </c>
      <c r="AF12" s="644">
        <f t="shared" si="17"/>
        <v>22</v>
      </c>
      <c r="AG12" s="644">
        <f t="shared" si="17"/>
        <v>22</v>
      </c>
      <c r="AH12" s="644">
        <f t="shared" si="17"/>
        <v>20</v>
      </c>
      <c r="AI12" s="644"/>
      <c r="AK12" s="644">
        <f>SUM(W12:AH12)</f>
        <v>259</v>
      </c>
    </row>
    <row r="13" spans="1:39">
      <c r="A13" s="1">
        <f t="shared" si="5"/>
        <v>2009</v>
      </c>
      <c r="B13" s="1">
        <f t="shared" si="3"/>
        <v>53</v>
      </c>
      <c r="C13" s="1"/>
      <c r="D13" s="641">
        <f t="shared" si="6"/>
        <v>39814</v>
      </c>
      <c r="E13" s="638">
        <f t="shared" si="1"/>
        <v>39915</v>
      </c>
      <c r="G13" s="637">
        <f t="shared" si="7"/>
        <v>39814</v>
      </c>
      <c r="H13">
        <f>IF(SUM((MOD(A13,{4;100;400})={0;0;0})*{1;-1;1})=0,0,1)</f>
        <v>0</v>
      </c>
      <c r="J13" s="637">
        <f t="shared" si="8"/>
        <v>39814</v>
      </c>
      <c r="K13">
        <v>51</v>
      </c>
      <c r="L13" s="637">
        <f t="shared" si="9"/>
        <v>39814</v>
      </c>
      <c r="M13">
        <v>4</v>
      </c>
      <c r="N13" s="637">
        <f t="shared" si="10"/>
        <v>39814</v>
      </c>
      <c r="O13">
        <v>2</v>
      </c>
      <c r="P13" s="637">
        <f t="shared" si="11"/>
        <v>39814</v>
      </c>
      <c r="Q13">
        <v>4</v>
      </c>
      <c r="R13" s="637">
        <f t="shared" si="12"/>
        <v>39814</v>
      </c>
      <c r="S13">
        <v>4</v>
      </c>
      <c r="T13" s="637">
        <f t="shared" si="13"/>
        <v>39814</v>
      </c>
      <c r="U13" s="1" t="s">
        <v>342</v>
      </c>
      <c r="V13" s="643" t="s">
        <v>335</v>
      </c>
      <c r="W13" s="644">
        <f t="shared" ref="W13:AH13" si="18">SUM(W11-W12)</f>
        <v>8</v>
      </c>
      <c r="X13" s="644">
        <f t="shared" si="18"/>
        <v>8</v>
      </c>
      <c r="Y13" s="644">
        <f t="shared" si="18"/>
        <v>8</v>
      </c>
      <c r="Z13" s="644">
        <f t="shared" si="18"/>
        <v>9</v>
      </c>
      <c r="AA13" s="644">
        <f t="shared" si="18"/>
        <v>8</v>
      </c>
      <c r="AB13" s="644">
        <f t="shared" si="18"/>
        <v>10</v>
      </c>
      <c r="AC13" s="644">
        <f t="shared" si="18"/>
        <v>9</v>
      </c>
      <c r="AD13" s="644">
        <f t="shared" si="18"/>
        <v>8</v>
      </c>
      <c r="AE13" s="644">
        <f t="shared" si="18"/>
        <v>10</v>
      </c>
      <c r="AF13" s="644">
        <f t="shared" si="18"/>
        <v>8</v>
      </c>
      <c r="AG13" s="644">
        <f t="shared" si="18"/>
        <v>9</v>
      </c>
      <c r="AH13" s="644">
        <f t="shared" si="18"/>
        <v>10</v>
      </c>
      <c r="AI13" s="644"/>
      <c r="AL13" s="644">
        <f>SUM(W13:AH13)</f>
        <v>105</v>
      </c>
    </row>
    <row r="14" spans="1:39">
      <c r="A14" s="1">
        <f t="shared" si="5"/>
        <v>2010</v>
      </c>
      <c r="B14" s="1">
        <f t="shared" si="3"/>
        <v>52</v>
      </c>
      <c r="C14" s="1"/>
      <c r="D14" s="641">
        <f t="shared" si="6"/>
        <v>40179</v>
      </c>
      <c r="E14" s="638">
        <f t="shared" si="1"/>
        <v>40272</v>
      </c>
      <c r="G14" s="637">
        <f t="shared" si="7"/>
        <v>40179</v>
      </c>
      <c r="H14">
        <f>IF(SUM((MOD(A14,{4;100;400})={0;0;0})*{1;-1;1})=0,0,1)</f>
        <v>0</v>
      </c>
      <c r="J14" s="637">
        <f t="shared" si="8"/>
        <v>40179</v>
      </c>
      <c r="K14">
        <v>51</v>
      </c>
      <c r="L14" s="637">
        <f t="shared" si="9"/>
        <v>40179</v>
      </c>
      <c r="M14">
        <v>3</v>
      </c>
      <c r="N14" s="637">
        <f t="shared" si="10"/>
        <v>40179</v>
      </c>
      <c r="O14">
        <v>1</v>
      </c>
      <c r="P14" s="637">
        <f t="shared" si="11"/>
        <v>40179</v>
      </c>
      <c r="Q14">
        <v>5</v>
      </c>
      <c r="R14" s="637">
        <f t="shared" si="12"/>
        <v>40179</v>
      </c>
      <c r="S14">
        <v>5</v>
      </c>
      <c r="T14" s="637">
        <f t="shared" si="13"/>
        <v>40179</v>
      </c>
      <c r="U14" s="1" t="s">
        <v>343</v>
      </c>
      <c r="V14" s="643"/>
    </row>
    <row r="15" spans="1:39">
      <c r="A15" s="1">
        <f t="shared" si="5"/>
        <v>2011</v>
      </c>
      <c r="B15" s="1">
        <f t="shared" si="3"/>
        <v>52</v>
      </c>
      <c r="C15" s="1"/>
      <c r="D15" s="641">
        <f t="shared" si="6"/>
        <v>40544</v>
      </c>
      <c r="E15" s="638">
        <f t="shared" si="1"/>
        <v>40657</v>
      </c>
      <c r="G15" s="637">
        <f t="shared" si="7"/>
        <v>40544</v>
      </c>
      <c r="H15">
        <f>IF(SUM((MOD(A15,{4;100;400})={0;0;0})*{1;-1;1})=0,0,1)</f>
        <v>0</v>
      </c>
      <c r="J15" s="637">
        <f t="shared" si="8"/>
        <v>40544</v>
      </c>
      <c r="K15">
        <v>51</v>
      </c>
      <c r="L15" s="637">
        <f t="shared" si="9"/>
        <v>40544</v>
      </c>
      <c r="M15">
        <v>2</v>
      </c>
      <c r="N15" s="637">
        <f t="shared" si="10"/>
        <v>40544</v>
      </c>
      <c r="O15">
        <v>0</v>
      </c>
      <c r="P15" s="637">
        <f t="shared" si="11"/>
        <v>40544</v>
      </c>
      <c r="Q15">
        <v>6</v>
      </c>
      <c r="R15" s="637">
        <f t="shared" si="12"/>
        <v>40544</v>
      </c>
      <c r="S15">
        <v>5</v>
      </c>
      <c r="T15" s="637">
        <f t="shared" si="13"/>
        <v>40544</v>
      </c>
      <c r="U15" s="1" t="s">
        <v>57</v>
      </c>
      <c r="V15" s="643"/>
    </row>
    <row r="16" spans="1:39">
      <c r="A16" s="1">
        <f t="shared" si="5"/>
        <v>2012</v>
      </c>
      <c r="B16" s="1">
        <f t="shared" si="3"/>
        <v>52</v>
      </c>
      <c r="C16" s="1"/>
      <c r="D16" s="641">
        <f t="shared" si="6"/>
        <v>40909</v>
      </c>
      <c r="E16" s="638">
        <f t="shared" si="1"/>
        <v>41007</v>
      </c>
      <c r="G16" s="637">
        <f t="shared" si="7"/>
        <v>40909</v>
      </c>
      <c r="H16">
        <f>IF(SUM((MOD(A16,{4;100;400})={0;0;0})*{1;-1;1})=0,0,1)</f>
        <v>1</v>
      </c>
      <c r="J16" s="637">
        <f t="shared" si="8"/>
        <v>40909</v>
      </c>
      <c r="K16">
        <v>52</v>
      </c>
      <c r="L16" s="637">
        <f t="shared" si="9"/>
        <v>40909</v>
      </c>
      <c r="M16">
        <v>1</v>
      </c>
      <c r="N16" s="637">
        <f t="shared" si="10"/>
        <v>40909</v>
      </c>
      <c r="O16">
        <v>1</v>
      </c>
      <c r="P16" s="637">
        <f t="shared" si="11"/>
        <v>40909</v>
      </c>
      <c r="Q16">
        <v>1</v>
      </c>
      <c r="R16" s="637">
        <f t="shared" si="12"/>
        <v>40909</v>
      </c>
      <c r="S16">
        <v>0</v>
      </c>
      <c r="T16" s="637">
        <f t="shared" si="13"/>
        <v>40909</v>
      </c>
      <c r="U16" s="1" t="s">
        <v>344</v>
      </c>
      <c r="V16" s="643" t="s">
        <v>345</v>
      </c>
      <c r="X16" s="640">
        <f>SUM($AD$2)</f>
        <v>45139</v>
      </c>
      <c r="Y16" s="645" t="s">
        <v>32</v>
      </c>
      <c r="Z16" s="640">
        <f>SUM($AH$2)+30</f>
        <v>45291</v>
      </c>
      <c r="AA16" s="644">
        <f>SUM(AD4:AH4)</f>
        <v>153</v>
      </c>
    </row>
    <row r="17" spans="1:31">
      <c r="A17" s="1">
        <f t="shared" si="5"/>
        <v>2013</v>
      </c>
      <c r="B17" s="1">
        <f t="shared" si="3"/>
        <v>52</v>
      </c>
      <c r="C17" s="1"/>
      <c r="D17" s="641">
        <f t="shared" si="6"/>
        <v>41275</v>
      </c>
      <c r="E17" s="638">
        <f t="shared" si="1"/>
        <v>41364</v>
      </c>
      <c r="G17" s="637">
        <f t="shared" si="7"/>
        <v>41275</v>
      </c>
      <c r="H17">
        <f>IF(SUM((MOD(A17,{4;100;400})={0;0;0})*{1;-1;1})=0,0,1)</f>
        <v>0</v>
      </c>
      <c r="J17" s="637">
        <f t="shared" si="8"/>
        <v>41275</v>
      </c>
      <c r="K17">
        <v>51</v>
      </c>
      <c r="L17" s="637">
        <f t="shared" si="9"/>
        <v>41275</v>
      </c>
      <c r="M17">
        <v>6</v>
      </c>
      <c r="N17" s="637">
        <f t="shared" si="10"/>
        <v>41275</v>
      </c>
      <c r="O17">
        <v>4</v>
      </c>
      <c r="P17" s="637">
        <f t="shared" si="11"/>
        <v>41275</v>
      </c>
      <c r="Q17">
        <v>2</v>
      </c>
      <c r="R17" s="637">
        <f t="shared" si="12"/>
        <v>41275</v>
      </c>
      <c r="S17">
        <v>2</v>
      </c>
      <c r="T17" s="637">
        <f t="shared" si="13"/>
        <v>41275</v>
      </c>
      <c r="U17" s="1" t="s">
        <v>346</v>
      </c>
      <c r="V17" s="643" t="s">
        <v>345</v>
      </c>
      <c r="X17" s="640">
        <f>SUM($W$9)</f>
        <v>45292</v>
      </c>
      <c r="Y17" s="645" t="s">
        <v>32</v>
      </c>
      <c r="Z17" s="640">
        <f>SUM($AC$9)+30</f>
        <v>45503</v>
      </c>
      <c r="AA17" s="644">
        <f>SUM(W11:AC11)</f>
        <v>211</v>
      </c>
      <c r="AE17" s="644"/>
    </row>
    <row r="18" spans="1:31">
      <c r="A18" s="1">
        <f t="shared" si="5"/>
        <v>2014</v>
      </c>
      <c r="B18" s="1">
        <f t="shared" si="3"/>
        <v>52</v>
      </c>
      <c r="C18" s="1"/>
      <c r="D18" s="641">
        <f t="shared" si="6"/>
        <v>41640</v>
      </c>
      <c r="E18" s="638">
        <f t="shared" si="1"/>
        <v>41749</v>
      </c>
      <c r="G18" s="637">
        <f t="shared" si="7"/>
        <v>41640</v>
      </c>
      <c r="H18">
        <f>IF(SUM((MOD(A18,{4;100;400})={0;0;0})*{1;-1;1})=0,0,1)</f>
        <v>0</v>
      </c>
      <c r="J18" s="637">
        <f t="shared" si="8"/>
        <v>41640</v>
      </c>
      <c r="K18">
        <v>51</v>
      </c>
      <c r="L18" s="637">
        <f t="shared" si="9"/>
        <v>41640</v>
      </c>
      <c r="M18">
        <v>5</v>
      </c>
      <c r="N18" s="637">
        <f t="shared" si="10"/>
        <v>41640</v>
      </c>
      <c r="O18">
        <v>3</v>
      </c>
      <c r="P18" s="637">
        <f t="shared" si="11"/>
        <v>41640</v>
      </c>
      <c r="Q18">
        <v>3</v>
      </c>
      <c r="R18" s="637">
        <f t="shared" si="12"/>
        <v>41640</v>
      </c>
      <c r="S18">
        <v>3</v>
      </c>
      <c r="T18" s="637">
        <f t="shared" si="13"/>
        <v>41640</v>
      </c>
      <c r="U18" s="1" t="s">
        <v>347</v>
      </c>
      <c r="V18" s="643"/>
      <c r="Y18" s="646"/>
      <c r="AE18" s="644"/>
    </row>
    <row r="19" spans="1:31">
      <c r="A19" s="1">
        <f t="shared" si="5"/>
        <v>2015</v>
      </c>
      <c r="B19" s="1">
        <f t="shared" si="3"/>
        <v>53</v>
      </c>
      <c r="C19" s="1"/>
      <c r="D19" s="641">
        <f t="shared" si="6"/>
        <v>42005</v>
      </c>
      <c r="E19" s="638">
        <f t="shared" si="1"/>
        <v>42099</v>
      </c>
      <c r="G19" s="637">
        <f t="shared" si="7"/>
        <v>42005</v>
      </c>
      <c r="H19">
        <f>IF(SUM((MOD(A19,{4;100;400})={0;0;0})*{1;-1;1})=0,0,1)</f>
        <v>0</v>
      </c>
      <c r="J19" s="637">
        <f t="shared" si="8"/>
        <v>42005</v>
      </c>
      <c r="K19">
        <v>51</v>
      </c>
      <c r="L19" s="637">
        <f t="shared" si="9"/>
        <v>42005</v>
      </c>
      <c r="M19">
        <v>4</v>
      </c>
      <c r="N19" s="637">
        <f t="shared" si="10"/>
        <v>42005</v>
      </c>
      <c r="O19">
        <v>2</v>
      </c>
      <c r="P19" s="637">
        <f t="shared" si="11"/>
        <v>42005</v>
      </c>
      <c r="Q19">
        <v>4</v>
      </c>
      <c r="R19" s="637">
        <f t="shared" si="12"/>
        <v>42005</v>
      </c>
      <c r="S19">
        <v>4</v>
      </c>
      <c r="T19" s="637">
        <f t="shared" si="13"/>
        <v>42005</v>
      </c>
      <c r="U19" s="1" t="s">
        <v>348</v>
      </c>
      <c r="V19" s="643" t="s">
        <v>252</v>
      </c>
      <c r="Y19" s="646"/>
      <c r="AA19" s="644">
        <f>SUM(AA16:AA17)</f>
        <v>364</v>
      </c>
    </row>
    <row r="20" spans="1:31">
      <c r="A20" s="1">
        <f t="shared" si="5"/>
        <v>2016</v>
      </c>
      <c r="B20" s="1">
        <f t="shared" si="3"/>
        <v>52</v>
      </c>
      <c r="C20" s="1"/>
      <c r="D20" s="641">
        <f t="shared" si="6"/>
        <v>42370</v>
      </c>
      <c r="E20" s="638">
        <f t="shared" si="1"/>
        <v>42456</v>
      </c>
      <c r="G20" s="637">
        <f t="shared" si="7"/>
        <v>42370</v>
      </c>
      <c r="H20">
        <f>IF(SUM((MOD(A20,{4;100;400})={0;0;0})*{1;-1;1})=0,0,1)</f>
        <v>1</v>
      </c>
      <c r="J20" s="637">
        <f t="shared" si="8"/>
        <v>42370</v>
      </c>
      <c r="K20">
        <v>51</v>
      </c>
      <c r="L20" s="637">
        <f t="shared" si="9"/>
        <v>42370</v>
      </c>
      <c r="M20">
        <v>3</v>
      </c>
      <c r="N20" s="637">
        <f t="shared" si="10"/>
        <v>42370</v>
      </c>
      <c r="O20">
        <v>1</v>
      </c>
      <c r="P20" s="637">
        <f t="shared" si="11"/>
        <v>42370</v>
      </c>
      <c r="Q20">
        <v>6</v>
      </c>
      <c r="R20" s="637">
        <f t="shared" si="12"/>
        <v>42370</v>
      </c>
      <c r="S20">
        <v>5</v>
      </c>
      <c r="T20" s="637">
        <f t="shared" si="13"/>
        <v>42370</v>
      </c>
      <c r="U20" s="1" t="s">
        <v>349</v>
      </c>
      <c r="V20" s="643"/>
      <c r="Y20" s="646"/>
      <c r="AE20" s="644"/>
    </row>
    <row r="21" spans="1:31">
      <c r="A21" s="1">
        <f t="shared" si="5"/>
        <v>2017</v>
      </c>
      <c r="B21" s="1">
        <f t="shared" si="3"/>
        <v>52</v>
      </c>
      <c r="C21" s="1"/>
      <c r="D21" s="641">
        <f t="shared" si="6"/>
        <v>42736</v>
      </c>
      <c r="E21" s="638">
        <f t="shared" si="1"/>
        <v>42841</v>
      </c>
      <c r="G21" s="637">
        <f t="shared" si="7"/>
        <v>42736</v>
      </c>
      <c r="H21">
        <f>IF(SUM((MOD(A21,{4;100;400})={0;0;0})*{1;-1;1})=0,0,1)</f>
        <v>0</v>
      </c>
      <c r="J21" s="637">
        <f t="shared" si="8"/>
        <v>42736</v>
      </c>
      <c r="K21">
        <v>52</v>
      </c>
      <c r="L21" s="637">
        <f t="shared" si="9"/>
        <v>42736</v>
      </c>
      <c r="M21">
        <v>1</v>
      </c>
      <c r="N21" s="637">
        <f t="shared" si="10"/>
        <v>42736</v>
      </c>
      <c r="O21">
        <v>0</v>
      </c>
      <c r="P21" s="637">
        <f t="shared" si="11"/>
        <v>42736</v>
      </c>
      <c r="Q21">
        <v>0</v>
      </c>
      <c r="R21" s="637">
        <f t="shared" si="12"/>
        <v>42736</v>
      </c>
      <c r="S21">
        <v>0</v>
      </c>
      <c r="T21" s="637">
        <f t="shared" si="13"/>
        <v>42736</v>
      </c>
      <c r="U21" s="1" t="s">
        <v>350</v>
      </c>
      <c r="V21" s="643" t="s">
        <v>351</v>
      </c>
      <c r="X21" s="640">
        <f>SUM($AD$2)</f>
        <v>45139</v>
      </c>
      <c r="Y21" s="645" t="s">
        <v>32</v>
      </c>
      <c r="Z21" s="640">
        <f>SUM($AH$2)+30</f>
        <v>45291</v>
      </c>
      <c r="AA21" s="644">
        <f>SUM(AD5:AH5)</f>
        <v>109</v>
      </c>
    </row>
    <row r="22" spans="1:31">
      <c r="A22" s="1">
        <f t="shared" si="5"/>
        <v>2018</v>
      </c>
      <c r="B22" s="1">
        <f t="shared" si="3"/>
        <v>52</v>
      </c>
      <c r="C22" s="1"/>
      <c r="D22" s="641">
        <f t="shared" si="6"/>
        <v>43101</v>
      </c>
      <c r="E22" s="638">
        <f t="shared" si="1"/>
        <v>43191</v>
      </c>
      <c r="G22" s="637">
        <f t="shared" si="7"/>
        <v>43101</v>
      </c>
      <c r="H22">
        <f>IF(SUM((MOD(A22,{4;100;400})={0;0;0})*{1;-1;1})=0,0,1)</f>
        <v>0</v>
      </c>
      <c r="J22" s="637">
        <f t="shared" si="8"/>
        <v>43101</v>
      </c>
      <c r="K22">
        <v>52</v>
      </c>
      <c r="L22" s="637">
        <f t="shared" si="9"/>
        <v>43101</v>
      </c>
      <c r="M22">
        <v>0</v>
      </c>
      <c r="N22" s="637">
        <f t="shared" si="10"/>
        <v>43101</v>
      </c>
      <c r="O22">
        <v>0</v>
      </c>
      <c r="P22" s="637">
        <f t="shared" si="11"/>
        <v>43101</v>
      </c>
      <c r="Q22">
        <v>1</v>
      </c>
      <c r="R22" s="637">
        <f t="shared" si="12"/>
        <v>43101</v>
      </c>
      <c r="S22">
        <v>1</v>
      </c>
      <c r="T22" s="637">
        <f t="shared" si="13"/>
        <v>43101</v>
      </c>
      <c r="U22" s="1" t="s">
        <v>352</v>
      </c>
      <c r="V22" s="643" t="s">
        <v>351</v>
      </c>
      <c r="X22" s="640">
        <f>SUM($W$9)</f>
        <v>45292</v>
      </c>
      <c r="Y22" s="645" t="s">
        <v>32</v>
      </c>
      <c r="Z22" s="640">
        <f>SUM($AC$9)+30</f>
        <v>45503</v>
      </c>
      <c r="AA22" s="644">
        <f>SUM(W12:AC12)</f>
        <v>151</v>
      </c>
      <c r="AE22" s="644"/>
    </row>
    <row r="23" spans="1:31">
      <c r="A23" s="1">
        <f t="shared" si="5"/>
        <v>2019</v>
      </c>
      <c r="B23" s="1">
        <f t="shared" si="3"/>
        <v>52</v>
      </c>
      <c r="C23" s="1"/>
      <c r="D23" s="641">
        <f t="shared" si="6"/>
        <v>43466</v>
      </c>
      <c r="E23" s="638">
        <f t="shared" si="1"/>
        <v>43576</v>
      </c>
      <c r="G23" s="637">
        <f t="shared" si="7"/>
        <v>43466</v>
      </c>
      <c r="H23">
        <f>IF(SUM((MOD(A23,{4;100;400})={0;0;0})*{1;-1;1})=0,0,1)</f>
        <v>0</v>
      </c>
      <c r="J23" s="637">
        <f t="shared" si="8"/>
        <v>43466</v>
      </c>
      <c r="K23">
        <v>51</v>
      </c>
      <c r="L23" s="637">
        <f t="shared" si="9"/>
        <v>43466</v>
      </c>
      <c r="M23">
        <v>6</v>
      </c>
      <c r="N23" s="637">
        <f t="shared" si="10"/>
        <v>43466</v>
      </c>
      <c r="O23">
        <v>4</v>
      </c>
      <c r="P23" s="637">
        <f t="shared" si="11"/>
        <v>43466</v>
      </c>
      <c r="Q23">
        <v>2</v>
      </c>
      <c r="R23" s="637">
        <f t="shared" si="12"/>
        <v>43466</v>
      </c>
      <c r="S23">
        <v>2</v>
      </c>
      <c r="T23" s="637">
        <f t="shared" si="13"/>
        <v>43466</v>
      </c>
      <c r="U23" s="1" t="s">
        <v>353</v>
      </c>
      <c r="V23" s="643"/>
      <c r="Y23" s="646"/>
    </row>
    <row r="24" spans="1:31">
      <c r="A24" s="1">
        <f t="shared" si="5"/>
        <v>2020</v>
      </c>
      <c r="B24" s="1">
        <f t="shared" si="3"/>
        <v>53</v>
      </c>
      <c r="C24" s="1"/>
      <c r="D24" s="641">
        <f t="shared" si="6"/>
        <v>43831</v>
      </c>
      <c r="E24" s="638">
        <f t="shared" si="1"/>
        <v>43933</v>
      </c>
      <c r="G24" s="637">
        <f t="shared" si="7"/>
        <v>43831</v>
      </c>
      <c r="H24">
        <f>IF(SUM((MOD(A24,{4;100;400})={0;0;0})*{1;-1;1})=0,0,1)</f>
        <v>1</v>
      </c>
      <c r="J24" s="637">
        <f t="shared" si="8"/>
        <v>43831</v>
      </c>
      <c r="K24">
        <v>51</v>
      </c>
      <c r="L24" s="637">
        <f t="shared" si="9"/>
        <v>43831</v>
      </c>
      <c r="M24">
        <v>5</v>
      </c>
      <c r="N24" s="637">
        <f t="shared" si="10"/>
        <v>43831</v>
      </c>
      <c r="O24">
        <v>3</v>
      </c>
      <c r="P24" s="637">
        <f t="shared" si="11"/>
        <v>43831</v>
      </c>
      <c r="Q24">
        <v>4</v>
      </c>
      <c r="R24" s="637">
        <f t="shared" si="12"/>
        <v>43831</v>
      </c>
      <c r="S24">
        <v>4</v>
      </c>
      <c r="T24" s="637">
        <f t="shared" si="13"/>
        <v>43831</v>
      </c>
      <c r="U24" s="1" t="s">
        <v>354</v>
      </c>
      <c r="V24" s="643" t="s">
        <v>355</v>
      </c>
      <c r="Y24" s="646"/>
      <c r="AA24" s="644">
        <f>SUM(AA21:AA22)</f>
        <v>260</v>
      </c>
    </row>
    <row r="25" spans="1:31">
      <c r="A25" s="1">
        <f t="shared" si="5"/>
        <v>2021</v>
      </c>
      <c r="B25" s="1">
        <f t="shared" si="3"/>
        <v>52</v>
      </c>
      <c r="C25" s="1"/>
      <c r="D25" s="641">
        <f t="shared" si="6"/>
        <v>44197</v>
      </c>
      <c r="E25" s="638">
        <f t="shared" si="1"/>
        <v>44290</v>
      </c>
      <c r="G25" s="637">
        <f t="shared" si="7"/>
        <v>44197</v>
      </c>
      <c r="H25">
        <f>IF(SUM((MOD(A25,{4;100;400})={0;0;0})*{1;-1;1})=0,0,1)</f>
        <v>0</v>
      </c>
      <c r="J25" s="637">
        <f t="shared" si="8"/>
        <v>44197</v>
      </c>
      <c r="K25">
        <v>51</v>
      </c>
      <c r="L25" s="637">
        <f t="shared" si="9"/>
        <v>44197</v>
      </c>
      <c r="M25">
        <v>3</v>
      </c>
      <c r="N25" s="637">
        <f t="shared" si="10"/>
        <v>44197</v>
      </c>
      <c r="O25">
        <v>1</v>
      </c>
      <c r="P25" s="637">
        <f t="shared" si="11"/>
        <v>44197</v>
      </c>
      <c r="Q25">
        <v>5</v>
      </c>
      <c r="R25" s="637">
        <f t="shared" si="12"/>
        <v>44197</v>
      </c>
      <c r="S25">
        <v>5</v>
      </c>
      <c r="T25" s="637">
        <f t="shared" si="13"/>
        <v>44197</v>
      </c>
      <c r="U25" s="1" t="s">
        <v>356</v>
      </c>
      <c r="V25" s="643"/>
      <c r="Y25" s="646"/>
    </row>
    <row r="26" spans="1:31">
      <c r="A26" s="1">
        <f t="shared" si="5"/>
        <v>2022</v>
      </c>
      <c r="B26" s="1">
        <f t="shared" si="3"/>
        <v>52</v>
      </c>
      <c r="C26" s="1"/>
      <c r="D26" s="641">
        <f t="shared" si="6"/>
        <v>44562</v>
      </c>
      <c r="E26" s="638">
        <f t="shared" si="1"/>
        <v>44668</v>
      </c>
      <c r="G26" s="637">
        <f t="shared" si="7"/>
        <v>44562</v>
      </c>
      <c r="H26">
        <f>IF(SUM((MOD(A26,{4;100;400})={0;0;0})*{1;-1;1})=0,0,1)</f>
        <v>0</v>
      </c>
      <c r="J26" s="637">
        <f t="shared" si="8"/>
        <v>44562</v>
      </c>
      <c r="K26">
        <v>51</v>
      </c>
      <c r="L26" s="637">
        <f t="shared" si="9"/>
        <v>44562</v>
      </c>
      <c r="M26">
        <v>2</v>
      </c>
      <c r="N26" s="637">
        <f t="shared" si="10"/>
        <v>44562</v>
      </c>
      <c r="O26">
        <v>0</v>
      </c>
      <c r="P26" s="637">
        <f t="shared" si="11"/>
        <v>44562</v>
      </c>
      <c r="Q26">
        <v>6</v>
      </c>
      <c r="R26" s="637">
        <f t="shared" si="12"/>
        <v>44562</v>
      </c>
      <c r="S26">
        <v>5</v>
      </c>
      <c r="T26" s="637">
        <f t="shared" si="13"/>
        <v>44562</v>
      </c>
      <c r="U26" s="1" t="s">
        <v>357</v>
      </c>
      <c r="V26" s="643" t="s">
        <v>358</v>
      </c>
      <c r="X26" s="640">
        <f>SUM($AD$2)</f>
        <v>45139</v>
      </c>
      <c r="Y26" s="645" t="s">
        <v>32</v>
      </c>
      <c r="Z26" s="640">
        <f>SUM($AH$2)+30</f>
        <v>45291</v>
      </c>
      <c r="AA26" s="644">
        <f>SUM(AD6:AH6)</f>
        <v>44</v>
      </c>
    </row>
    <row r="27" spans="1:31">
      <c r="A27" s="1">
        <f t="shared" si="5"/>
        <v>2023</v>
      </c>
      <c r="B27" s="1">
        <f t="shared" si="3"/>
        <v>52</v>
      </c>
      <c r="C27" s="1"/>
      <c r="D27" s="641">
        <f t="shared" si="6"/>
        <v>44927</v>
      </c>
      <c r="E27" s="638">
        <f t="shared" si="1"/>
        <v>45025</v>
      </c>
      <c r="G27" s="637">
        <f t="shared" si="7"/>
        <v>44927</v>
      </c>
      <c r="H27">
        <f>IF(SUM((MOD(A27,{4;100;400})={0;0;0})*{1;-1;1})=0,0,1)</f>
        <v>0</v>
      </c>
      <c r="J27" s="637">
        <f t="shared" si="8"/>
        <v>44927</v>
      </c>
      <c r="K27">
        <v>52</v>
      </c>
      <c r="L27" s="637">
        <f t="shared" si="9"/>
        <v>44927</v>
      </c>
      <c r="M27">
        <v>1</v>
      </c>
      <c r="N27" s="637">
        <f t="shared" si="10"/>
        <v>44927</v>
      </c>
      <c r="O27">
        <v>0</v>
      </c>
      <c r="P27" s="637">
        <f t="shared" si="11"/>
        <v>44927</v>
      </c>
      <c r="Q27">
        <v>0</v>
      </c>
      <c r="R27" s="637">
        <f t="shared" si="12"/>
        <v>44927</v>
      </c>
      <c r="S27">
        <v>0</v>
      </c>
      <c r="T27" s="637">
        <f t="shared" si="13"/>
        <v>44927</v>
      </c>
      <c r="U27" s="1" t="s">
        <v>359</v>
      </c>
      <c r="V27" s="643" t="s">
        <v>358</v>
      </c>
      <c r="X27" s="640">
        <f>SUM($W$9)</f>
        <v>45292</v>
      </c>
      <c r="Y27" s="645" t="s">
        <v>32</v>
      </c>
      <c r="Z27" s="640">
        <f>SUM($AC$9)+30</f>
        <v>45503</v>
      </c>
      <c r="AA27" s="644">
        <f>SUM(W13:AC13)</f>
        <v>60</v>
      </c>
    </row>
    <row r="28" spans="1:31">
      <c r="A28" s="1">
        <f t="shared" si="5"/>
        <v>2024</v>
      </c>
      <c r="B28" s="1">
        <f t="shared" si="3"/>
        <v>52</v>
      </c>
      <c r="C28" s="1"/>
      <c r="D28" s="641">
        <f t="shared" si="6"/>
        <v>45292</v>
      </c>
      <c r="E28" s="638">
        <f t="shared" si="1"/>
        <v>45382</v>
      </c>
      <c r="G28" s="637">
        <f t="shared" si="7"/>
        <v>45292</v>
      </c>
      <c r="H28">
        <f>IF(SUM((MOD(A28,{4;100;400})={0;0;0})*{1;-1;1})=0,0,1)</f>
        <v>1</v>
      </c>
      <c r="J28" s="637">
        <f t="shared" si="8"/>
        <v>45292</v>
      </c>
      <c r="K28">
        <v>52</v>
      </c>
      <c r="L28" s="637">
        <f t="shared" si="9"/>
        <v>45292</v>
      </c>
      <c r="M28">
        <v>0</v>
      </c>
      <c r="N28" s="637">
        <f t="shared" si="10"/>
        <v>45292</v>
      </c>
      <c r="O28">
        <v>0</v>
      </c>
      <c r="P28" s="637">
        <f t="shared" si="11"/>
        <v>45292</v>
      </c>
      <c r="Q28">
        <v>2</v>
      </c>
      <c r="R28" s="637">
        <f t="shared" si="12"/>
        <v>45292</v>
      </c>
      <c r="S28">
        <v>2</v>
      </c>
      <c r="T28" s="637">
        <f t="shared" si="13"/>
        <v>45292</v>
      </c>
      <c r="U28" s="1" t="s">
        <v>360</v>
      </c>
      <c r="V28" s="643"/>
    </row>
    <row r="29" spans="1:31">
      <c r="A29" s="1">
        <f t="shared" si="5"/>
        <v>2025</v>
      </c>
      <c r="B29" s="1">
        <f t="shared" si="3"/>
        <v>52</v>
      </c>
      <c r="C29" s="1"/>
      <c r="D29" s="641">
        <f t="shared" si="6"/>
        <v>45658</v>
      </c>
      <c r="E29" s="638">
        <f t="shared" si="1"/>
        <v>45767</v>
      </c>
      <c r="G29" s="637">
        <f t="shared" si="7"/>
        <v>45658</v>
      </c>
      <c r="H29">
        <f>IF(SUM((MOD(A29,{4;100;400})={0;0;0})*{1;-1;1})=0,0,1)</f>
        <v>0</v>
      </c>
      <c r="J29" s="637">
        <f t="shared" si="8"/>
        <v>45658</v>
      </c>
      <c r="K29">
        <v>51</v>
      </c>
      <c r="L29" s="637">
        <f t="shared" si="9"/>
        <v>45658</v>
      </c>
      <c r="M29">
        <v>5</v>
      </c>
      <c r="N29" s="637">
        <f t="shared" si="10"/>
        <v>45658</v>
      </c>
      <c r="O29">
        <v>3</v>
      </c>
      <c r="P29" s="637">
        <f t="shared" si="11"/>
        <v>45658</v>
      </c>
      <c r="Q29">
        <v>3</v>
      </c>
      <c r="R29" s="637">
        <f t="shared" si="12"/>
        <v>45658</v>
      </c>
      <c r="S29">
        <v>3</v>
      </c>
      <c r="T29" s="637">
        <f t="shared" si="13"/>
        <v>45658</v>
      </c>
      <c r="U29" s="1" t="s">
        <v>361</v>
      </c>
      <c r="V29" s="643" t="s">
        <v>362</v>
      </c>
      <c r="AA29" s="644">
        <f>SUM(AA26:AA27)</f>
        <v>104</v>
      </c>
    </row>
    <row r="30" spans="1:31">
      <c r="A30" s="1">
        <f t="shared" si="5"/>
        <v>2026</v>
      </c>
      <c r="B30" s="1">
        <f t="shared" si="3"/>
        <v>53</v>
      </c>
      <c r="C30" s="1"/>
      <c r="D30" s="641">
        <f t="shared" si="6"/>
        <v>46023</v>
      </c>
      <c r="E30" s="638">
        <f t="shared" si="1"/>
        <v>46117</v>
      </c>
      <c r="G30" s="637">
        <f t="shared" si="7"/>
        <v>46023</v>
      </c>
      <c r="H30">
        <f>IF(SUM((MOD(A30,{4;100;400})={0;0;0})*{1;-1;1})=0,0,1)</f>
        <v>0</v>
      </c>
      <c r="J30" s="637">
        <f t="shared" si="8"/>
        <v>46023</v>
      </c>
      <c r="K30">
        <v>51</v>
      </c>
      <c r="L30" s="637">
        <f t="shared" si="9"/>
        <v>46023</v>
      </c>
      <c r="M30">
        <v>4</v>
      </c>
      <c r="N30" s="637">
        <f t="shared" si="10"/>
        <v>46023</v>
      </c>
      <c r="O30">
        <v>2</v>
      </c>
      <c r="P30" s="637">
        <f t="shared" si="11"/>
        <v>46023</v>
      </c>
      <c r="Q30">
        <v>4</v>
      </c>
      <c r="R30" s="637">
        <f t="shared" si="12"/>
        <v>46023</v>
      </c>
      <c r="S30">
        <v>4</v>
      </c>
      <c r="T30" s="637">
        <f t="shared" si="13"/>
        <v>46023</v>
      </c>
      <c r="U30" s="1" t="s">
        <v>363</v>
      </c>
      <c r="V30" s="643"/>
    </row>
    <row r="31" spans="1:31">
      <c r="A31" s="1">
        <f t="shared" si="5"/>
        <v>2027</v>
      </c>
      <c r="B31" s="1">
        <f t="shared" si="3"/>
        <v>52</v>
      </c>
      <c r="C31" s="1"/>
      <c r="D31" s="641">
        <f t="shared" si="6"/>
        <v>46388</v>
      </c>
      <c r="E31" s="638">
        <f t="shared" si="1"/>
        <v>46474</v>
      </c>
      <c r="G31" s="637">
        <f t="shared" si="7"/>
        <v>46388</v>
      </c>
      <c r="H31">
        <f>IF(SUM((MOD(A31,{4;100;400})={0;0;0})*{1;-1;1})=0,0,1)</f>
        <v>0</v>
      </c>
      <c r="J31" s="637">
        <f t="shared" si="8"/>
        <v>46388</v>
      </c>
      <c r="K31">
        <v>51</v>
      </c>
      <c r="L31" s="637">
        <f t="shared" si="9"/>
        <v>46388</v>
      </c>
      <c r="M31">
        <v>3</v>
      </c>
      <c r="N31" s="637">
        <f t="shared" si="10"/>
        <v>46388</v>
      </c>
      <c r="O31">
        <v>1</v>
      </c>
      <c r="P31" s="637">
        <f t="shared" si="11"/>
        <v>46388</v>
      </c>
      <c r="Q31">
        <v>5</v>
      </c>
      <c r="R31" s="637">
        <f t="shared" si="12"/>
        <v>46388</v>
      </c>
      <c r="S31">
        <v>5</v>
      </c>
      <c r="T31" s="637">
        <f t="shared" si="13"/>
        <v>46388</v>
      </c>
      <c r="U31" s="1" t="s">
        <v>364</v>
      </c>
      <c r="V31" s="643"/>
    </row>
    <row r="32" spans="1:31">
      <c r="A32" s="1">
        <f t="shared" si="5"/>
        <v>2028</v>
      </c>
      <c r="B32" s="1">
        <f t="shared" si="3"/>
        <v>52</v>
      </c>
      <c r="C32" s="1"/>
      <c r="D32" s="641">
        <f t="shared" si="6"/>
        <v>46753</v>
      </c>
      <c r="E32" s="638">
        <f t="shared" si="1"/>
        <v>46859</v>
      </c>
      <c r="G32" s="637">
        <f t="shared" si="7"/>
        <v>46753</v>
      </c>
      <c r="H32">
        <f>IF(SUM((MOD(A32,{4;100;400})={0;0;0})*{1;-1;1})=0,0,1)</f>
        <v>1</v>
      </c>
      <c r="J32" s="637">
        <f t="shared" si="8"/>
        <v>46753</v>
      </c>
      <c r="K32">
        <v>52</v>
      </c>
      <c r="L32" s="637">
        <f t="shared" si="9"/>
        <v>46753</v>
      </c>
      <c r="M32">
        <v>2</v>
      </c>
      <c r="N32" s="637">
        <f t="shared" si="10"/>
        <v>46753</v>
      </c>
      <c r="O32">
        <v>1</v>
      </c>
      <c r="P32" s="637">
        <f t="shared" si="11"/>
        <v>46753</v>
      </c>
      <c r="Q32">
        <v>0</v>
      </c>
      <c r="R32" s="637">
        <f t="shared" si="12"/>
        <v>46753</v>
      </c>
      <c r="S32">
        <v>0</v>
      </c>
      <c r="T32" s="637">
        <f t="shared" si="13"/>
        <v>46753</v>
      </c>
      <c r="U32" s="1" t="s">
        <v>365</v>
      </c>
      <c r="V32" s="643"/>
    </row>
    <row r="33" spans="1:22">
      <c r="A33" s="1">
        <f t="shared" si="5"/>
        <v>2029</v>
      </c>
      <c r="B33" s="1">
        <f t="shared" si="3"/>
        <v>52</v>
      </c>
      <c r="C33" s="1"/>
      <c r="D33" s="641">
        <f t="shared" si="6"/>
        <v>47119</v>
      </c>
      <c r="E33" s="638">
        <f t="shared" si="1"/>
        <v>47209</v>
      </c>
      <c r="G33" s="637">
        <f t="shared" si="7"/>
        <v>47119</v>
      </c>
      <c r="H33">
        <f>IF(SUM((MOD(A33,{4;100;400})={0;0;0})*{1;-1;1})=0,0,1)</f>
        <v>0</v>
      </c>
      <c r="J33" s="637">
        <f t="shared" si="8"/>
        <v>47119</v>
      </c>
      <c r="K33">
        <v>52</v>
      </c>
      <c r="L33" s="637">
        <f t="shared" si="9"/>
        <v>47119</v>
      </c>
      <c r="M33">
        <v>0</v>
      </c>
      <c r="N33" s="637">
        <f t="shared" si="10"/>
        <v>47119</v>
      </c>
      <c r="O33">
        <v>0</v>
      </c>
      <c r="P33" s="637">
        <f t="shared" si="11"/>
        <v>47119</v>
      </c>
      <c r="Q33">
        <v>1</v>
      </c>
      <c r="R33" s="637">
        <f t="shared" si="12"/>
        <v>47119</v>
      </c>
      <c r="S33">
        <v>1</v>
      </c>
      <c r="T33" s="637">
        <f t="shared" si="13"/>
        <v>47119</v>
      </c>
      <c r="U33" s="1" t="s">
        <v>366</v>
      </c>
      <c r="V33" s="643"/>
    </row>
    <row r="34" spans="1:22">
      <c r="A34" s="1">
        <f t="shared" si="5"/>
        <v>2030</v>
      </c>
      <c r="B34" s="1">
        <f t="shared" si="3"/>
        <v>52</v>
      </c>
      <c r="C34" s="1"/>
      <c r="D34" s="641">
        <f t="shared" si="6"/>
        <v>47484</v>
      </c>
      <c r="E34" s="638">
        <f t="shared" si="1"/>
        <v>47594</v>
      </c>
      <c r="G34" s="637">
        <f t="shared" si="7"/>
        <v>47484</v>
      </c>
      <c r="H34">
        <f>IF(SUM((MOD(A34,{4;100;400})={0;0;0})*{1;-1;1})=0,0,1)</f>
        <v>0</v>
      </c>
      <c r="J34" s="637">
        <f t="shared" si="8"/>
        <v>47484</v>
      </c>
      <c r="K34">
        <v>51</v>
      </c>
      <c r="L34" s="637">
        <f t="shared" si="9"/>
        <v>47484</v>
      </c>
      <c r="M34">
        <v>6</v>
      </c>
      <c r="N34" s="637">
        <f t="shared" si="10"/>
        <v>47484</v>
      </c>
      <c r="O34">
        <v>4</v>
      </c>
      <c r="P34" s="637">
        <f t="shared" si="11"/>
        <v>47484</v>
      </c>
      <c r="Q34">
        <v>2</v>
      </c>
      <c r="R34" s="637">
        <f t="shared" si="12"/>
        <v>47484</v>
      </c>
      <c r="S34">
        <v>2</v>
      </c>
      <c r="T34" s="637">
        <f t="shared" si="13"/>
        <v>47484</v>
      </c>
      <c r="U34" s="1" t="s">
        <v>367</v>
      </c>
      <c r="V34" s="643"/>
    </row>
    <row r="35" spans="1:22">
      <c r="A35" s="1">
        <f t="shared" si="5"/>
        <v>2031</v>
      </c>
      <c r="B35" s="1">
        <f t="shared" si="3"/>
        <v>52</v>
      </c>
      <c r="C35" s="1"/>
      <c r="D35" s="641">
        <f t="shared" si="6"/>
        <v>47849</v>
      </c>
      <c r="E35" s="638">
        <f t="shared" si="1"/>
        <v>47951</v>
      </c>
      <c r="G35" s="637">
        <f t="shared" si="7"/>
        <v>47849</v>
      </c>
      <c r="H35">
        <f>IF(SUM((MOD(A35,{4;100;400})={0;0;0})*{1;-1;1})=0,0,1)</f>
        <v>0</v>
      </c>
      <c r="J35" s="637">
        <f t="shared" si="8"/>
        <v>47849</v>
      </c>
      <c r="K35">
        <v>51</v>
      </c>
      <c r="L35" s="637">
        <f t="shared" si="9"/>
        <v>47849</v>
      </c>
      <c r="M35">
        <v>5</v>
      </c>
      <c r="N35" s="637">
        <f t="shared" si="10"/>
        <v>47849</v>
      </c>
      <c r="O35">
        <v>3</v>
      </c>
      <c r="P35" s="637">
        <f t="shared" si="11"/>
        <v>47849</v>
      </c>
      <c r="Q35">
        <v>3</v>
      </c>
      <c r="R35" s="637">
        <f t="shared" si="12"/>
        <v>47849</v>
      </c>
      <c r="S35">
        <v>3</v>
      </c>
      <c r="T35" s="637">
        <f t="shared" si="13"/>
        <v>47849</v>
      </c>
      <c r="U35" s="1" t="s">
        <v>368</v>
      </c>
      <c r="V35" s="643"/>
    </row>
    <row r="36" spans="1:22">
      <c r="A36" s="1">
        <f t="shared" si="5"/>
        <v>2032</v>
      </c>
      <c r="B36" s="1">
        <f t="shared" si="3"/>
        <v>53</v>
      </c>
      <c r="C36" s="1"/>
      <c r="D36" s="641">
        <f t="shared" si="6"/>
        <v>48214</v>
      </c>
      <c r="E36" s="638">
        <f t="shared" si="1"/>
        <v>48301</v>
      </c>
      <c r="G36" s="637">
        <f t="shared" si="7"/>
        <v>48214</v>
      </c>
      <c r="H36">
        <f>IF(SUM((MOD(A36,{4;100;400})={0;0;0})*{1;-1;1})=0,0,1)</f>
        <v>1</v>
      </c>
      <c r="J36" s="637">
        <f t="shared" si="8"/>
        <v>48214</v>
      </c>
      <c r="K36">
        <v>51</v>
      </c>
      <c r="L36" s="637">
        <f t="shared" si="9"/>
        <v>48214</v>
      </c>
      <c r="M36">
        <v>4</v>
      </c>
      <c r="N36" s="637">
        <f t="shared" si="10"/>
        <v>48214</v>
      </c>
      <c r="O36">
        <v>2</v>
      </c>
      <c r="P36" s="637">
        <f t="shared" si="11"/>
        <v>48214</v>
      </c>
      <c r="Q36">
        <v>5</v>
      </c>
      <c r="R36" s="637">
        <f t="shared" si="12"/>
        <v>48214</v>
      </c>
      <c r="S36">
        <v>5</v>
      </c>
      <c r="T36" s="637">
        <f t="shared" si="13"/>
        <v>48214</v>
      </c>
      <c r="U36" s="1" t="s">
        <v>369</v>
      </c>
      <c r="V36" s="643"/>
    </row>
    <row r="37" spans="1:22">
      <c r="A37" s="1">
        <f t="shared" si="5"/>
        <v>2033</v>
      </c>
      <c r="B37" s="1">
        <f t="shared" si="3"/>
        <v>52</v>
      </c>
      <c r="C37" s="1"/>
      <c r="D37" s="641">
        <f t="shared" si="6"/>
        <v>48580</v>
      </c>
      <c r="E37" s="638">
        <f t="shared" si="1"/>
        <v>48686</v>
      </c>
      <c r="G37" s="637">
        <f t="shared" si="7"/>
        <v>48580</v>
      </c>
      <c r="H37">
        <f>IF(SUM((MOD(A37,{4;100;400})={0;0;0})*{1;-1;1})=0,0,1)</f>
        <v>0</v>
      </c>
      <c r="J37" s="637">
        <f t="shared" si="8"/>
        <v>48580</v>
      </c>
      <c r="K37">
        <v>51</v>
      </c>
      <c r="L37" s="637">
        <f t="shared" si="9"/>
        <v>48580</v>
      </c>
      <c r="M37">
        <v>2</v>
      </c>
      <c r="N37" s="637">
        <f t="shared" si="10"/>
        <v>48580</v>
      </c>
      <c r="O37">
        <v>0</v>
      </c>
      <c r="P37" s="637">
        <f t="shared" si="11"/>
        <v>48580</v>
      </c>
      <c r="Q37">
        <v>6</v>
      </c>
      <c r="R37" s="637">
        <f t="shared" si="12"/>
        <v>48580</v>
      </c>
      <c r="S37">
        <v>5</v>
      </c>
      <c r="T37" s="637">
        <f t="shared" si="13"/>
        <v>48580</v>
      </c>
      <c r="U37" s="1" t="s">
        <v>370</v>
      </c>
      <c r="V37" s="643"/>
    </row>
    <row r="38" spans="1:22">
      <c r="A38" s="1">
        <f t="shared" si="5"/>
        <v>2034</v>
      </c>
      <c r="B38" s="1">
        <f t="shared" si="3"/>
        <v>52</v>
      </c>
      <c r="C38" s="1"/>
      <c r="D38" s="641">
        <f t="shared" si="6"/>
        <v>48945</v>
      </c>
      <c r="E38" s="638">
        <f t="shared" si="1"/>
        <v>49043</v>
      </c>
      <c r="G38" s="637">
        <f t="shared" si="7"/>
        <v>48945</v>
      </c>
      <c r="H38">
        <f>IF(SUM((MOD(A38,{4;100;400})={0;0;0})*{1;-1;1})=0,0,1)</f>
        <v>0</v>
      </c>
      <c r="J38" s="637">
        <f t="shared" si="8"/>
        <v>48945</v>
      </c>
      <c r="K38">
        <v>52</v>
      </c>
      <c r="L38" s="637">
        <f t="shared" si="9"/>
        <v>48945</v>
      </c>
      <c r="M38">
        <v>1</v>
      </c>
      <c r="N38" s="637">
        <f t="shared" si="10"/>
        <v>48945</v>
      </c>
      <c r="O38">
        <v>0</v>
      </c>
      <c r="P38" s="637">
        <f t="shared" si="11"/>
        <v>48945</v>
      </c>
      <c r="Q38">
        <v>0</v>
      </c>
      <c r="R38" s="637">
        <f t="shared" si="12"/>
        <v>48945</v>
      </c>
      <c r="S38">
        <v>0</v>
      </c>
      <c r="T38" s="637">
        <f t="shared" si="13"/>
        <v>48945</v>
      </c>
      <c r="U38" s="1" t="s">
        <v>371</v>
      </c>
      <c r="V38" s="643"/>
    </row>
    <row r="39" spans="1:22">
      <c r="A39" s="1">
        <f t="shared" si="5"/>
        <v>2035</v>
      </c>
      <c r="B39" s="1">
        <f t="shared" si="3"/>
        <v>52</v>
      </c>
      <c r="C39" s="1"/>
      <c r="D39" s="641">
        <f t="shared" si="6"/>
        <v>49310</v>
      </c>
      <c r="E39" s="638">
        <f t="shared" si="1"/>
        <v>49393</v>
      </c>
      <c r="G39" s="637">
        <f t="shared" si="7"/>
        <v>49310</v>
      </c>
      <c r="H39">
        <f>IF(SUM((MOD(A39,{4;100;400})={0;0;0})*{1;-1;1})=0,0,1)</f>
        <v>0</v>
      </c>
      <c r="J39" s="637">
        <f t="shared" si="8"/>
        <v>49310</v>
      </c>
      <c r="K39">
        <v>52</v>
      </c>
      <c r="L39" s="637">
        <f t="shared" si="9"/>
        <v>49310</v>
      </c>
      <c r="M39">
        <v>0</v>
      </c>
      <c r="N39" s="637">
        <f t="shared" si="10"/>
        <v>49310</v>
      </c>
      <c r="O39">
        <v>0</v>
      </c>
      <c r="P39" s="637">
        <f t="shared" si="11"/>
        <v>49310</v>
      </c>
      <c r="Q39">
        <v>1</v>
      </c>
      <c r="R39" s="637">
        <f t="shared" si="12"/>
        <v>49310</v>
      </c>
      <c r="S39">
        <v>1</v>
      </c>
      <c r="T39" s="637">
        <f t="shared" si="13"/>
        <v>49310</v>
      </c>
      <c r="U39" s="1" t="s">
        <v>372</v>
      </c>
      <c r="V39" s="643"/>
    </row>
    <row r="40" spans="1:22">
      <c r="A40" s="1">
        <f t="shared" si="5"/>
        <v>2036</v>
      </c>
      <c r="B40" s="1">
        <f t="shared" si="3"/>
        <v>52</v>
      </c>
      <c r="C40" s="1"/>
      <c r="D40" s="641">
        <f t="shared" si="6"/>
        <v>49675</v>
      </c>
      <c r="E40" s="638">
        <f t="shared" si="1"/>
        <v>49778</v>
      </c>
      <c r="G40" s="637">
        <f t="shared" si="7"/>
        <v>49675</v>
      </c>
      <c r="H40">
        <f>IF(SUM((MOD(A40,{4;100;400})={0;0;0})*{1;-1;1})=0,0,1)</f>
        <v>1</v>
      </c>
      <c r="J40" s="637">
        <f t="shared" si="8"/>
        <v>49675</v>
      </c>
      <c r="K40">
        <v>51</v>
      </c>
      <c r="L40" s="637">
        <f t="shared" si="9"/>
        <v>49675</v>
      </c>
      <c r="M40">
        <v>6</v>
      </c>
      <c r="N40" s="637">
        <f t="shared" si="10"/>
        <v>49675</v>
      </c>
      <c r="O40">
        <v>4</v>
      </c>
      <c r="P40" s="637">
        <f t="shared" si="11"/>
        <v>49675</v>
      </c>
      <c r="Q40">
        <v>3</v>
      </c>
      <c r="R40" s="637">
        <f t="shared" si="12"/>
        <v>49675</v>
      </c>
      <c r="S40">
        <v>3</v>
      </c>
      <c r="T40" s="637">
        <f t="shared" si="13"/>
        <v>49675</v>
      </c>
      <c r="U40" s="1" t="s">
        <v>373</v>
      </c>
      <c r="V40" s="643"/>
    </row>
    <row r="41" spans="1:22">
      <c r="A41" s="1">
        <f t="shared" si="5"/>
        <v>2037</v>
      </c>
      <c r="B41" s="1">
        <f t="shared" si="3"/>
        <v>53</v>
      </c>
      <c r="C41" s="1"/>
      <c r="D41" s="641">
        <f t="shared" si="6"/>
        <v>50041</v>
      </c>
      <c r="E41" s="638">
        <f t="shared" si="1"/>
        <v>50135</v>
      </c>
      <c r="G41" s="637">
        <f t="shared" si="7"/>
        <v>50041</v>
      </c>
      <c r="H41">
        <f>IF(SUM((MOD(A41,{4;100;400})={0;0;0})*{1;-1;1})=0,0,1)</f>
        <v>0</v>
      </c>
      <c r="J41" s="637">
        <f t="shared" si="8"/>
        <v>50041</v>
      </c>
      <c r="K41">
        <v>51</v>
      </c>
      <c r="L41" s="637">
        <f t="shared" si="9"/>
        <v>50041</v>
      </c>
      <c r="M41">
        <v>4</v>
      </c>
      <c r="N41" s="637">
        <f t="shared" si="10"/>
        <v>50041</v>
      </c>
      <c r="O41">
        <v>2</v>
      </c>
      <c r="P41" s="637">
        <f t="shared" si="11"/>
        <v>50041</v>
      </c>
      <c r="Q41">
        <v>4</v>
      </c>
      <c r="R41" s="637">
        <f t="shared" si="12"/>
        <v>50041</v>
      </c>
      <c r="S41">
        <v>4</v>
      </c>
      <c r="T41" s="637">
        <f t="shared" si="13"/>
        <v>50041</v>
      </c>
      <c r="U41" s="1" t="s">
        <v>374</v>
      </c>
      <c r="V41" s="643"/>
    </row>
    <row r="42" spans="1:22">
      <c r="A42" s="1">
        <f t="shared" si="5"/>
        <v>2038</v>
      </c>
      <c r="B42" s="1">
        <f t="shared" si="3"/>
        <v>52</v>
      </c>
      <c r="C42" s="1"/>
      <c r="D42" s="641">
        <f t="shared" si="6"/>
        <v>50406</v>
      </c>
      <c r="E42" s="638">
        <f t="shared" si="1"/>
        <v>50520</v>
      </c>
      <c r="G42" s="637">
        <f t="shared" si="7"/>
        <v>50406</v>
      </c>
      <c r="H42">
        <f>IF(SUM((MOD(A42,{4;100;400})={0;0;0})*{1;-1;1})=0,0,1)</f>
        <v>0</v>
      </c>
      <c r="J42" s="637">
        <f t="shared" si="8"/>
        <v>50406</v>
      </c>
      <c r="K42">
        <v>51</v>
      </c>
      <c r="L42" s="637">
        <f t="shared" si="9"/>
        <v>50406</v>
      </c>
      <c r="M42">
        <v>3</v>
      </c>
      <c r="N42" s="637">
        <f t="shared" si="10"/>
        <v>50406</v>
      </c>
      <c r="O42">
        <v>1</v>
      </c>
      <c r="P42" s="637">
        <f t="shared" si="11"/>
        <v>50406</v>
      </c>
      <c r="Q42">
        <v>5</v>
      </c>
      <c r="R42" s="637">
        <f t="shared" si="12"/>
        <v>50406</v>
      </c>
      <c r="S42">
        <v>5</v>
      </c>
      <c r="T42" s="637">
        <f t="shared" si="13"/>
        <v>50406</v>
      </c>
      <c r="U42" s="1" t="s">
        <v>375</v>
      </c>
      <c r="V42" s="643"/>
    </row>
    <row r="43" spans="1:22">
      <c r="A43" s="1">
        <f t="shared" si="5"/>
        <v>2039</v>
      </c>
      <c r="B43" s="1">
        <f t="shared" si="3"/>
        <v>52</v>
      </c>
      <c r="C43" s="1"/>
      <c r="D43" s="641">
        <f t="shared" si="6"/>
        <v>50771</v>
      </c>
      <c r="E43" s="638">
        <f t="shared" si="1"/>
        <v>50870</v>
      </c>
      <c r="G43" s="637">
        <f t="shared" si="7"/>
        <v>50771</v>
      </c>
      <c r="H43">
        <f>IF(SUM((MOD(A43,{4;100;400})={0;0;0})*{1;-1;1})=0,0,1)</f>
        <v>0</v>
      </c>
      <c r="J43" s="637">
        <f t="shared" si="8"/>
        <v>50771</v>
      </c>
      <c r="K43">
        <v>51</v>
      </c>
      <c r="L43" s="637">
        <f t="shared" si="9"/>
        <v>50771</v>
      </c>
      <c r="M43">
        <v>2</v>
      </c>
      <c r="N43" s="637">
        <f t="shared" si="10"/>
        <v>50771</v>
      </c>
      <c r="O43">
        <v>0</v>
      </c>
      <c r="P43" s="637">
        <f t="shared" si="11"/>
        <v>50771</v>
      </c>
      <c r="Q43">
        <v>6</v>
      </c>
      <c r="R43" s="637">
        <f t="shared" si="12"/>
        <v>50771</v>
      </c>
      <c r="S43">
        <v>5</v>
      </c>
      <c r="T43" s="637">
        <f t="shared" si="13"/>
        <v>50771</v>
      </c>
      <c r="U43" s="1" t="s">
        <v>376</v>
      </c>
      <c r="V43" s="643"/>
    </row>
    <row r="44" spans="1:22">
      <c r="A44" s="1">
        <f t="shared" si="5"/>
        <v>2040</v>
      </c>
      <c r="B44" s="1">
        <f t="shared" si="3"/>
        <v>52</v>
      </c>
      <c r="C44" s="1"/>
      <c r="D44" s="641">
        <f t="shared" si="6"/>
        <v>51136</v>
      </c>
      <c r="E44" s="638">
        <f t="shared" si="1"/>
        <v>51227</v>
      </c>
      <c r="G44" s="637">
        <f t="shared" si="7"/>
        <v>51136</v>
      </c>
      <c r="H44">
        <f>IF(SUM((MOD(A44,{4;100;400})={0;0;0})*{1;-1;1})=0,0,1)</f>
        <v>1</v>
      </c>
      <c r="J44" s="637">
        <f t="shared" si="8"/>
        <v>51136</v>
      </c>
      <c r="K44">
        <v>52</v>
      </c>
      <c r="L44" s="637">
        <f t="shared" si="9"/>
        <v>51136</v>
      </c>
      <c r="M44">
        <v>1</v>
      </c>
      <c r="N44" s="637">
        <f t="shared" si="10"/>
        <v>51136</v>
      </c>
      <c r="O44">
        <v>0</v>
      </c>
      <c r="P44" s="637">
        <f t="shared" si="11"/>
        <v>51136</v>
      </c>
      <c r="Q44">
        <v>1</v>
      </c>
      <c r="R44" s="637">
        <f t="shared" si="12"/>
        <v>51136</v>
      </c>
      <c r="S44">
        <v>1</v>
      </c>
      <c r="T44" s="637">
        <f t="shared" si="13"/>
        <v>51136</v>
      </c>
      <c r="U44" s="1" t="s">
        <v>377</v>
      </c>
      <c r="V44" s="643"/>
    </row>
    <row r="45" spans="1:22">
      <c r="A45" s="1">
        <f t="shared" si="5"/>
        <v>2041</v>
      </c>
      <c r="B45" s="1">
        <f t="shared" si="3"/>
        <v>52</v>
      </c>
      <c r="C45" s="1"/>
      <c r="D45" s="641">
        <f t="shared" si="6"/>
        <v>51502</v>
      </c>
      <c r="E45" s="638">
        <f t="shared" si="1"/>
        <v>51612</v>
      </c>
      <c r="G45" s="637">
        <f t="shared" si="7"/>
        <v>51502</v>
      </c>
      <c r="H45">
        <f>IF(SUM((MOD(A45,{4;100;400})={0;0;0})*{1;-1;1})=0,0,1)</f>
        <v>0</v>
      </c>
      <c r="J45" s="637">
        <f t="shared" si="8"/>
        <v>51502</v>
      </c>
      <c r="K45">
        <v>51</v>
      </c>
      <c r="L45" s="637">
        <f t="shared" si="9"/>
        <v>51502</v>
      </c>
      <c r="M45">
        <v>6</v>
      </c>
      <c r="N45" s="637">
        <f t="shared" si="10"/>
        <v>51502</v>
      </c>
      <c r="O45">
        <v>4</v>
      </c>
      <c r="P45" s="637">
        <f t="shared" si="11"/>
        <v>51502</v>
      </c>
      <c r="Q45">
        <v>2</v>
      </c>
      <c r="R45" s="637">
        <f t="shared" si="12"/>
        <v>51502</v>
      </c>
      <c r="S45">
        <v>2</v>
      </c>
      <c r="T45" s="637">
        <f t="shared" si="13"/>
        <v>51502</v>
      </c>
      <c r="U45" s="1" t="s">
        <v>378</v>
      </c>
      <c r="V45" s="643"/>
    </row>
    <row r="46" spans="1:22">
      <c r="A46" s="1">
        <f t="shared" si="5"/>
        <v>2042</v>
      </c>
      <c r="B46" s="1">
        <f t="shared" si="3"/>
        <v>52</v>
      </c>
      <c r="C46" s="1"/>
      <c r="D46" s="641">
        <f t="shared" si="6"/>
        <v>51867</v>
      </c>
      <c r="E46" s="638">
        <f t="shared" si="1"/>
        <v>51962</v>
      </c>
      <c r="G46" s="637">
        <f t="shared" si="7"/>
        <v>51867</v>
      </c>
      <c r="H46">
        <f>IF(SUM((MOD(A46,{4;100;400})={0;0;0})*{1;-1;1})=0,0,1)</f>
        <v>0</v>
      </c>
      <c r="J46" s="637">
        <f t="shared" si="8"/>
        <v>51867</v>
      </c>
      <c r="K46">
        <v>51</v>
      </c>
      <c r="L46" s="637">
        <f t="shared" si="9"/>
        <v>51867</v>
      </c>
      <c r="M46">
        <v>5</v>
      </c>
      <c r="N46" s="637">
        <f t="shared" si="10"/>
        <v>51867</v>
      </c>
      <c r="O46">
        <v>3</v>
      </c>
      <c r="P46" s="637">
        <f t="shared" si="11"/>
        <v>51867</v>
      </c>
      <c r="Q46">
        <v>3</v>
      </c>
      <c r="R46" s="637">
        <f t="shared" si="12"/>
        <v>51867</v>
      </c>
      <c r="S46">
        <v>3</v>
      </c>
      <c r="T46" s="637">
        <f t="shared" si="13"/>
        <v>51867</v>
      </c>
      <c r="U46" s="1" t="s">
        <v>379</v>
      </c>
      <c r="V46" s="643"/>
    </row>
    <row r="47" spans="1:22">
      <c r="A47" s="1">
        <f t="shared" si="5"/>
        <v>2043</v>
      </c>
      <c r="B47" s="1">
        <f t="shared" si="3"/>
        <v>53</v>
      </c>
      <c r="C47" s="1"/>
      <c r="D47" s="641">
        <f t="shared" si="6"/>
        <v>52232</v>
      </c>
      <c r="E47" s="638">
        <f t="shared" si="1"/>
        <v>52319</v>
      </c>
      <c r="G47" s="637">
        <f t="shared" si="7"/>
        <v>52232</v>
      </c>
      <c r="H47">
        <f>IF(SUM((MOD(A47,{4;100;400})={0;0;0})*{1;-1;1})=0,0,1)</f>
        <v>0</v>
      </c>
      <c r="J47" s="637">
        <f t="shared" si="8"/>
        <v>52232</v>
      </c>
      <c r="K47">
        <v>51</v>
      </c>
      <c r="L47" s="637">
        <f t="shared" si="9"/>
        <v>52232</v>
      </c>
      <c r="M47">
        <v>4</v>
      </c>
      <c r="N47" s="637">
        <f t="shared" si="10"/>
        <v>52232</v>
      </c>
      <c r="O47">
        <v>2</v>
      </c>
      <c r="P47" s="637">
        <f t="shared" si="11"/>
        <v>52232</v>
      </c>
      <c r="Q47">
        <v>4</v>
      </c>
      <c r="R47" s="637">
        <f t="shared" si="12"/>
        <v>52232</v>
      </c>
      <c r="S47">
        <v>4</v>
      </c>
      <c r="T47" s="637">
        <f t="shared" si="13"/>
        <v>52232</v>
      </c>
      <c r="U47" s="1" t="s">
        <v>380</v>
      </c>
      <c r="V47" s="643"/>
    </row>
    <row r="48" spans="1:22">
      <c r="A48" s="1">
        <f t="shared" si="5"/>
        <v>2044</v>
      </c>
      <c r="B48" s="1">
        <f t="shared" si="3"/>
        <v>52</v>
      </c>
      <c r="C48" s="1"/>
      <c r="D48" s="641">
        <f t="shared" si="6"/>
        <v>52597</v>
      </c>
      <c r="E48" s="638">
        <f t="shared" si="1"/>
        <v>52704</v>
      </c>
      <c r="G48" s="637">
        <f t="shared" si="7"/>
        <v>52597</v>
      </c>
      <c r="H48">
        <f>IF(SUM((MOD(A48,{4;100;400})={0;0;0})*{1;-1;1})=0,0,1)</f>
        <v>1</v>
      </c>
      <c r="J48" s="637">
        <f t="shared" si="8"/>
        <v>52597</v>
      </c>
      <c r="K48">
        <v>51</v>
      </c>
      <c r="L48" s="637">
        <f t="shared" si="9"/>
        <v>52597</v>
      </c>
      <c r="M48">
        <v>3</v>
      </c>
      <c r="N48" s="637">
        <f t="shared" si="10"/>
        <v>52597</v>
      </c>
      <c r="O48">
        <v>1</v>
      </c>
      <c r="P48" s="637">
        <f t="shared" si="11"/>
        <v>52597</v>
      </c>
      <c r="Q48">
        <v>6</v>
      </c>
      <c r="R48" s="637">
        <f t="shared" si="12"/>
        <v>52597</v>
      </c>
      <c r="S48">
        <v>5</v>
      </c>
      <c r="T48" s="637">
        <f t="shared" si="13"/>
        <v>52597</v>
      </c>
      <c r="U48" s="1" t="s">
        <v>381</v>
      </c>
      <c r="V48" s="643"/>
    </row>
    <row r="49" spans="1:22">
      <c r="A49" s="1">
        <f t="shared" si="5"/>
        <v>2045</v>
      </c>
      <c r="B49" s="1">
        <f t="shared" si="3"/>
        <v>52</v>
      </c>
      <c r="C49" s="1"/>
      <c r="D49" s="641">
        <f t="shared" si="6"/>
        <v>52963</v>
      </c>
      <c r="E49" s="638">
        <f t="shared" si="1"/>
        <v>53061</v>
      </c>
      <c r="G49" s="637">
        <f t="shared" si="7"/>
        <v>52963</v>
      </c>
      <c r="H49">
        <f>IF(SUM((MOD(A49,{4;100;400})={0;0;0})*{1;-1;1})=0,0,1)</f>
        <v>0</v>
      </c>
      <c r="J49" s="637">
        <f t="shared" si="8"/>
        <v>52963</v>
      </c>
      <c r="K49">
        <v>52</v>
      </c>
      <c r="L49" s="637">
        <f t="shared" si="9"/>
        <v>52963</v>
      </c>
      <c r="M49">
        <v>1</v>
      </c>
      <c r="N49" s="637">
        <f t="shared" si="10"/>
        <v>52963</v>
      </c>
      <c r="O49">
        <v>0</v>
      </c>
      <c r="P49" s="637">
        <f t="shared" si="11"/>
        <v>52963</v>
      </c>
      <c r="Q49">
        <v>0</v>
      </c>
      <c r="R49" s="637">
        <f t="shared" si="12"/>
        <v>52963</v>
      </c>
      <c r="S49">
        <v>0</v>
      </c>
      <c r="T49" s="637">
        <f t="shared" si="13"/>
        <v>52963</v>
      </c>
      <c r="U49" s="1" t="s">
        <v>382</v>
      </c>
      <c r="V49" s="643"/>
    </row>
    <row r="50" spans="1:22">
      <c r="A50" s="1">
        <f t="shared" si="5"/>
        <v>2046</v>
      </c>
      <c r="B50" s="1">
        <f t="shared" si="3"/>
        <v>52</v>
      </c>
      <c r="C50" s="1"/>
      <c r="D50" s="641">
        <f t="shared" si="6"/>
        <v>53328</v>
      </c>
      <c r="E50" s="638">
        <f t="shared" si="1"/>
        <v>53411</v>
      </c>
      <c r="G50" s="637">
        <f t="shared" si="7"/>
        <v>53328</v>
      </c>
      <c r="H50">
        <f>IF(SUM((MOD(A50,{4;100;400})={0;0;0})*{1;-1;1})=0,0,1)</f>
        <v>0</v>
      </c>
      <c r="J50" s="637">
        <f t="shared" si="8"/>
        <v>53328</v>
      </c>
      <c r="K50">
        <v>52</v>
      </c>
      <c r="L50" s="637">
        <f t="shared" si="9"/>
        <v>53328</v>
      </c>
      <c r="M50">
        <v>1</v>
      </c>
      <c r="N50" s="637">
        <f t="shared" si="10"/>
        <v>53328</v>
      </c>
      <c r="O50">
        <v>1</v>
      </c>
      <c r="P50" s="637">
        <f t="shared" si="11"/>
        <v>53328</v>
      </c>
      <c r="Q50">
        <v>0</v>
      </c>
      <c r="R50" s="637">
        <f t="shared" si="12"/>
        <v>53328</v>
      </c>
      <c r="S50">
        <v>1</v>
      </c>
      <c r="T50" s="637">
        <f t="shared" si="13"/>
        <v>53328</v>
      </c>
      <c r="U50" s="1" t="s">
        <v>383</v>
      </c>
      <c r="V50" s="643"/>
    </row>
    <row r="51" spans="1:22">
      <c r="A51" s="1">
        <f t="shared" si="5"/>
        <v>2047</v>
      </c>
      <c r="B51" s="1">
        <f t="shared" si="3"/>
        <v>52</v>
      </c>
      <c r="C51" s="1"/>
      <c r="D51" s="641">
        <f t="shared" si="6"/>
        <v>53693</v>
      </c>
      <c r="E51" s="638">
        <f t="shared" si="1"/>
        <v>53796</v>
      </c>
      <c r="G51" s="637">
        <f t="shared" si="7"/>
        <v>53693</v>
      </c>
      <c r="H51">
        <f>IF(SUM((MOD(A51,{4;100;400})={0;0;0})*{1;-1;1})=0,0,1)</f>
        <v>0</v>
      </c>
      <c r="J51" s="637">
        <f t="shared" si="8"/>
        <v>53693</v>
      </c>
      <c r="K51">
        <v>51</v>
      </c>
      <c r="L51" s="637">
        <f t="shared" si="9"/>
        <v>53693</v>
      </c>
      <c r="M51">
        <v>6</v>
      </c>
      <c r="N51" s="637">
        <f t="shared" si="10"/>
        <v>53693</v>
      </c>
      <c r="O51">
        <v>4</v>
      </c>
      <c r="P51" s="637">
        <f t="shared" si="11"/>
        <v>53693</v>
      </c>
      <c r="Q51">
        <v>2</v>
      </c>
      <c r="R51" s="637">
        <f t="shared" si="12"/>
        <v>53693</v>
      </c>
      <c r="S51">
        <v>2</v>
      </c>
      <c r="T51" s="637">
        <f t="shared" si="13"/>
        <v>53693</v>
      </c>
      <c r="U51" s="1" t="s">
        <v>384</v>
      </c>
      <c r="V51" s="643"/>
    </row>
    <row r="52" spans="1:22">
      <c r="A52" s="1">
        <f t="shared" si="5"/>
        <v>2048</v>
      </c>
      <c r="B52" s="1">
        <f t="shared" si="3"/>
        <v>53</v>
      </c>
      <c r="C52" s="1"/>
      <c r="D52" s="641">
        <f t="shared" si="6"/>
        <v>54058</v>
      </c>
      <c r="E52" s="638">
        <f t="shared" si="1"/>
        <v>54153</v>
      </c>
      <c r="G52" s="637">
        <f t="shared" si="7"/>
        <v>54058</v>
      </c>
      <c r="H52">
        <f>IF(SUM((MOD(A52,{4;100;400})={0;0;0})*{1;-1;1})=0,0,1)</f>
        <v>1</v>
      </c>
      <c r="J52" s="637">
        <f t="shared" si="8"/>
        <v>54058</v>
      </c>
      <c r="K52">
        <v>51</v>
      </c>
      <c r="L52" s="637">
        <f t="shared" si="9"/>
        <v>54058</v>
      </c>
      <c r="M52">
        <v>5</v>
      </c>
      <c r="N52" s="637">
        <f t="shared" si="10"/>
        <v>54058</v>
      </c>
      <c r="O52">
        <v>3</v>
      </c>
      <c r="P52" s="637">
        <f t="shared" si="11"/>
        <v>54058</v>
      </c>
      <c r="Q52">
        <v>4</v>
      </c>
      <c r="R52" s="637">
        <f t="shared" si="12"/>
        <v>54058</v>
      </c>
      <c r="S52">
        <v>4</v>
      </c>
      <c r="T52" s="637">
        <f t="shared" si="13"/>
        <v>54058</v>
      </c>
      <c r="U52" s="1" t="s">
        <v>385</v>
      </c>
      <c r="V52" s="643"/>
    </row>
    <row r="53" spans="1:22">
      <c r="A53" s="1">
        <f t="shared" si="5"/>
        <v>2049</v>
      </c>
      <c r="B53" s="1">
        <f t="shared" si="3"/>
        <v>52</v>
      </c>
      <c r="C53" s="1"/>
      <c r="D53" s="641">
        <f t="shared" si="6"/>
        <v>54424</v>
      </c>
      <c r="E53" s="638">
        <f t="shared" si="1"/>
        <v>54538</v>
      </c>
      <c r="G53" s="637">
        <f t="shared" si="7"/>
        <v>54424</v>
      </c>
      <c r="H53">
        <f>IF(SUM((MOD(A53,{4;100;400})={0;0;0})*{1;-1;1})=0,0,1)</f>
        <v>0</v>
      </c>
      <c r="J53" s="637">
        <f t="shared" si="8"/>
        <v>54424</v>
      </c>
      <c r="K53">
        <v>51</v>
      </c>
      <c r="L53" s="637">
        <f t="shared" si="9"/>
        <v>54424</v>
      </c>
      <c r="M53">
        <v>3</v>
      </c>
      <c r="N53" s="637">
        <f t="shared" si="10"/>
        <v>54424</v>
      </c>
      <c r="O53">
        <v>1</v>
      </c>
      <c r="P53" s="637">
        <f t="shared" si="11"/>
        <v>54424</v>
      </c>
      <c r="Q53">
        <v>5</v>
      </c>
      <c r="R53" s="637">
        <f t="shared" si="12"/>
        <v>54424</v>
      </c>
      <c r="S53">
        <v>5</v>
      </c>
      <c r="T53" s="637">
        <f t="shared" si="13"/>
        <v>54424</v>
      </c>
      <c r="U53" s="1" t="s">
        <v>386</v>
      </c>
      <c r="V53" s="643"/>
    </row>
    <row r="54" spans="1:22">
      <c r="A54" s="1">
        <f t="shared" si="5"/>
        <v>2050</v>
      </c>
      <c r="B54" s="1">
        <f t="shared" si="3"/>
        <v>52</v>
      </c>
      <c r="C54" s="1"/>
      <c r="D54" s="641">
        <f t="shared" si="6"/>
        <v>54789</v>
      </c>
      <c r="E54" s="638">
        <f t="shared" si="1"/>
        <v>54888</v>
      </c>
      <c r="G54" s="637">
        <f t="shared" si="7"/>
        <v>54789</v>
      </c>
      <c r="H54">
        <f>IF(SUM((MOD(A54,{4;100;400})={0;0;0})*{1;-1;1})=0,0,1)</f>
        <v>0</v>
      </c>
      <c r="J54" s="637">
        <f t="shared" si="8"/>
        <v>54789</v>
      </c>
      <c r="K54">
        <v>51</v>
      </c>
      <c r="L54" s="637">
        <f t="shared" si="9"/>
        <v>54789</v>
      </c>
      <c r="M54">
        <v>2</v>
      </c>
      <c r="N54" s="637">
        <f t="shared" si="10"/>
        <v>54789</v>
      </c>
      <c r="O54">
        <v>0</v>
      </c>
      <c r="P54" s="637">
        <f t="shared" si="11"/>
        <v>54789</v>
      </c>
      <c r="Q54">
        <v>6</v>
      </c>
      <c r="R54" s="637">
        <f t="shared" si="12"/>
        <v>54789</v>
      </c>
      <c r="S54">
        <v>5</v>
      </c>
      <c r="T54" s="637">
        <f t="shared" si="13"/>
        <v>54789</v>
      </c>
      <c r="U54" s="1" t="s">
        <v>387</v>
      </c>
      <c r="V54" s="643"/>
    </row>
    <row r="55" spans="1:22">
      <c r="A55" s="1">
        <f t="shared" si="5"/>
        <v>2051</v>
      </c>
      <c r="B55" s="1">
        <f t="shared" si="3"/>
        <v>52</v>
      </c>
      <c r="C55" s="1"/>
      <c r="D55" s="641">
        <f t="shared" si="6"/>
        <v>55154</v>
      </c>
      <c r="E55" s="638">
        <f t="shared" si="1"/>
        <v>55245</v>
      </c>
      <c r="G55" s="637">
        <f t="shared" si="7"/>
        <v>55154</v>
      </c>
      <c r="H55">
        <f>IF(SUM((MOD(A55,{4;100;400})={0;0;0})*{1;-1;1})=0,0,1)</f>
        <v>0</v>
      </c>
      <c r="J55" s="637">
        <f t="shared" si="8"/>
        <v>55154</v>
      </c>
      <c r="K55">
        <v>52</v>
      </c>
      <c r="L55" s="637">
        <f t="shared" si="9"/>
        <v>55154</v>
      </c>
      <c r="M55">
        <v>1</v>
      </c>
      <c r="N55" s="637">
        <f t="shared" si="10"/>
        <v>55154</v>
      </c>
      <c r="O55">
        <v>0</v>
      </c>
      <c r="P55" s="637">
        <f t="shared" si="11"/>
        <v>55154</v>
      </c>
      <c r="Q55">
        <v>0</v>
      </c>
      <c r="R55" s="637">
        <f t="shared" si="12"/>
        <v>55154</v>
      </c>
      <c r="S55">
        <v>0</v>
      </c>
      <c r="T55" s="637">
        <f t="shared" si="13"/>
        <v>55154</v>
      </c>
      <c r="U55" s="1" t="s">
        <v>388</v>
      </c>
      <c r="V55" s="643"/>
    </row>
    <row r="56" spans="1:22">
      <c r="A56" s="1">
        <f t="shared" si="5"/>
        <v>2052</v>
      </c>
      <c r="B56" s="1">
        <f t="shared" si="3"/>
        <v>52</v>
      </c>
      <c r="C56" s="1"/>
      <c r="D56" s="641">
        <f t="shared" si="6"/>
        <v>55519</v>
      </c>
      <c r="E56" s="638">
        <f t="shared" si="1"/>
        <v>55630</v>
      </c>
      <c r="G56" s="637">
        <f t="shared" si="7"/>
        <v>55519</v>
      </c>
      <c r="H56">
        <f>IF(SUM((MOD(A56,{4;100;400})={0;0;0})*{1;-1;1})=0,0,1)</f>
        <v>1</v>
      </c>
      <c r="J56" s="637">
        <f t="shared" si="8"/>
        <v>55519</v>
      </c>
      <c r="K56">
        <v>52</v>
      </c>
      <c r="L56" s="637">
        <f t="shared" si="9"/>
        <v>55519</v>
      </c>
      <c r="M56">
        <v>0</v>
      </c>
      <c r="N56" s="637">
        <f t="shared" si="10"/>
        <v>55519</v>
      </c>
      <c r="O56">
        <v>0</v>
      </c>
      <c r="P56" s="637">
        <f t="shared" si="11"/>
        <v>55519</v>
      </c>
      <c r="Q56">
        <v>2</v>
      </c>
      <c r="R56" s="637">
        <f t="shared" si="12"/>
        <v>55519</v>
      </c>
      <c r="S56">
        <v>2</v>
      </c>
      <c r="T56" s="637">
        <f t="shared" si="13"/>
        <v>55519</v>
      </c>
      <c r="U56" s="1" t="s">
        <v>389</v>
      </c>
      <c r="V56" s="643"/>
    </row>
    <row r="57" spans="1:22">
      <c r="A57" s="1">
        <f t="shared" si="5"/>
        <v>2053</v>
      </c>
      <c r="B57" s="1">
        <f t="shared" si="3"/>
        <v>52</v>
      </c>
      <c r="C57" s="1"/>
      <c r="D57" s="641">
        <f t="shared" si="6"/>
        <v>55885</v>
      </c>
      <c r="E57" s="638">
        <f t="shared" si="1"/>
        <v>55980</v>
      </c>
      <c r="G57" s="637">
        <f t="shared" si="7"/>
        <v>55885</v>
      </c>
      <c r="H57">
        <f>IF(SUM((MOD(A57,{4;100;400})={0;0;0})*{1;-1;1})=0,0,1)</f>
        <v>0</v>
      </c>
      <c r="J57" s="637">
        <f t="shared" si="8"/>
        <v>55885</v>
      </c>
      <c r="K57">
        <v>51</v>
      </c>
      <c r="L57" s="637">
        <f t="shared" si="9"/>
        <v>55885</v>
      </c>
      <c r="M57">
        <v>5</v>
      </c>
      <c r="N57" s="637">
        <f t="shared" si="10"/>
        <v>55885</v>
      </c>
      <c r="O57">
        <v>3</v>
      </c>
      <c r="P57" s="637">
        <f t="shared" si="11"/>
        <v>55885</v>
      </c>
      <c r="Q57">
        <v>3</v>
      </c>
      <c r="R57" s="637">
        <f t="shared" si="12"/>
        <v>55885</v>
      </c>
      <c r="S57">
        <v>3</v>
      </c>
      <c r="T57" s="637">
        <f t="shared" si="13"/>
        <v>55885</v>
      </c>
      <c r="U57" s="1" t="s">
        <v>390</v>
      </c>
      <c r="V57" s="643"/>
    </row>
    <row r="58" spans="1:22">
      <c r="A58" s="1">
        <f t="shared" si="5"/>
        <v>2054</v>
      </c>
      <c r="B58" s="1">
        <f t="shared" si="3"/>
        <v>53</v>
      </c>
      <c r="C58" s="1"/>
      <c r="D58" s="641">
        <f t="shared" si="6"/>
        <v>56250</v>
      </c>
      <c r="E58" s="638">
        <f t="shared" si="1"/>
        <v>56337</v>
      </c>
      <c r="G58" s="637">
        <f t="shared" si="7"/>
        <v>56250</v>
      </c>
      <c r="H58">
        <f>IF(SUM((MOD(A58,{4;100;400})={0;0;0})*{1;-1;1})=0,0,1)</f>
        <v>0</v>
      </c>
      <c r="J58" s="637">
        <f t="shared" si="8"/>
        <v>56250</v>
      </c>
      <c r="K58">
        <v>51</v>
      </c>
      <c r="L58" s="637">
        <f t="shared" si="9"/>
        <v>56250</v>
      </c>
      <c r="M58">
        <v>4</v>
      </c>
      <c r="N58" s="637">
        <f t="shared" si="10"/>
        <v>56250</v>
      </c>
      <c r="O58">
        <v>2</v>
      </c>
      <c r="P58" s="637">
        <f t="shared" si="11"/>
        <v>56250</v>
      </c>
      <c r="Q58">
        <v>4</v>
      </c>
      <c r="R58" s="637">
        <f t="shared" si="12"/>
        <v>56250</v>
      </c>
      <c r="S58">
        <v>4</v>
      </c>
      <c r="T58" s="637">
        <f t="shared" si="13"/>
        <v>56250</v>
      </c>
      <c r="U58" s="1" t="s">
        <v>391</v>
      </c>
      <c r="V58" s="643"/>
    </row>
    <row r="59" spans="1:22">
      <c r="A59" s="1">
        <f t="shared" si="5"/>
        <v>2055</v>
      </c>
      <c r="B59" s="1">
        <f t="shared" si="3"/>
        <v>52</v>
      </c>
      <c r="C59" s="1"/>
      <c r="D59" s="641">
        <f t="shared" si="6"/>
        <v>56615</v>
      </c>
      <c r="E59" s="638">
        <f t="shared" si="1"/>
        <v>56722</v>
      </c>
      <c r="G59" s="637">
        <f t="shared" si="7"/>
        <v>56615</v>
      </c>
      <c r="H59">
        <f>IF(SUM((MOD(A59,{4;100;400})={0;0;0})*{1;-1;1})=0,0,1)</f>
        <v>0</v>
      </c>
      <c r="J59" s="637">
        <f t="shared" si="8"/>
        <v>56615</v>
      </c>
      <c r="K59">
        <v>51</v>
      </c>
      <c r="L59" s="637">
        <f t="shared" si="9"/>
        <v>56615</v>
      </c>
      <c r="M59">
        <v>3</v>
      </c>
      <c r="N59" s="637">
        <f t="shared" si="10"/>
        <v>56615</v>
      </c>
      <c r="O59">
        <v>1</v>
      </c>
      <c r="P59" s="637">
        <f t="shared" si="11"/>
        <v>56615</v>
      </c>
      <c r="Q59">
        <v>5</v>
      </c>
      <c r="R59" s="637">
        <f t="shared" si="12"/>
        <v>56615</v>
      </c>
      <c r="S59">
        <v>4</v>
      </c>
      <c r="T59" s="637">
        <f t="shared" si="13"/>
        <v>56615</v>
      </c>
      <c r="U59" s="1" t="s">
        <v>392</v>
      </c>
      <c r="V59" s="643"/>
    </row>
    <row r="60" spans="1:22">
      <c r="A60" s="1">
        <f t="shared" si="5"/>
        <v>2056</v>
      </c>
      <c r="B60" s="1">
        <f t="shared" si="3"/>
        <v>52</v>
      </c>
      <c r="C60" s="1"/>
      <c r="D60" s="641">
        <f t="shared" si="6"/>
        <v>56980</v>
      </c>
      <c r="E60" s="638">
        <f t="shared" si="1"/>
        <v>57072</v>
      </c>
      <c r="G60" s="637">
        <f t="shared" si="7"/>
        <v>56980</v>
      </c>
      <c r="H60">
        <f>IF(SUM((MOD(A60,{4;100;400})={0;0;0})*{1;-1;1})=0,0,1)</f>
        <v>1</v>
      </c>
      <c r="J60" s="637">
        <f t="shared" si="8"/>
        <v>56980</v>
      </c>
      <c r="K60">
        <v>52</v>
      </c>
      <c r="L60" s="637">
        <f t="shared" si="9"/>
        <v>56980</v>
      </c>
      <c r="M60">
        <v>2</v>
      </c>
      <c r="N60" s="637">
        <f t="shared" si="10"/>
        <v>56980</v>
      </c>
      <c r="O60">
        <v>0</v>
      </c>
      <c r="P60" s="637">
        <f t="shared" si="11"/>
        <v>56980</v>
      </c>
      <c r="Q60">
        <v>0</v>
      </c>
      <c r="R60" s="637">
        <f t="shared" si="12"/>
        <v>56980</v>
      </c>
      <c r="S60">
        <v>0</v>
      </c>
      <c r="T60" s="637">
        <f t="shared" si="13"/>
        <v>56980</v>
      </c>
      <c r="U60" s="1" t="s">
        <v>393</v>
      </c>
      <c r="V60" s="643"/>
    </row>
    <row r="61" spans="1:22">
      <c r="A61" s="1">
        <f t="shared" si="5"/>
        <v>2057</v>
      </c>
      <c r="B61" s="1">
        <f t="shared" si="3"/>
        <v>52</v>
      </c>
      <c r="C61" s="1"/>
      <c r="D61" s="641">
        <f t="shared" si="6"/>
        <v>57346</v>
      </c>
      <c r="E61" s="638">
        <f t="shared" si="1"/>
        <v>57457</v>
      </c>
      <c r="G61" s="637">
        <f t="shared" si="7"/>
        <v>57346</v>
      </c>
      <c r="H61">
        <f>IF(SUM((MOD(A61,{4;100;400})={0;0;0})*{1;-1;1})=0,0,1)</f>
        <v>0</v>
      </c>
      <c r="J61" s="637">
        <f t="shared" si="8"/>
        <v>57346</v>
      </c>
      <c r="K61">
        <v>52</v>
      </c>
      <c r="L61" s="637">
        <f t="shared" si="9"/>
        <v>57346</v>
      </c>
      <c r="M61">
        <v>0</v>
      </c>
      <c r="N61" s="637">
        <f t="shared" si="10"/>
        <v>57346</v>
      </c>
      <c r="O61">
        <v>0</v>
      </c>
      <c r="P61" s="637">
        <f t="shared" si="11"/>
        <v>57346</v>
      </c>
      <c r="Q61">
        <v>1</v>
      </c>
      <c r="R61" s="637">
        <f t="shared" si="12"/>
        <v>57346</v>
      </c>
      <c r="S61">
        <v>1</v>
      </c>
      <c r="T61" s="637">
        <f t="shared" si="13"/>
        <v>57346</v>
      </c>
      <c r="U61" s="1" t="s">
        <v>394</v>
      </c>
      <c r="V61" s="643"/>
    </row>
    <row r="62" spans="1:22">
      <c r="A62" s="1">
        <f t="shared" si="5"/>
        <v>2058</v>
      </c>
      <c r="B62" s="1">
        <f t="shared" si="3"/>
        <v>52</v>
      </c>
      <c r="C62" s="1"/>
      <c r="D62" s="641">
        <f t="shared" si="6"/>
        <v>57711</v>
      </c>
      <c r="E62" s="638">
        <f t="shared" si="1"/>
        <v>57814</v>
      </c>
      <c r="G62" s="637">
        <f t="shared" si="7"/>
        <v>57711</v>
      </c>
      <c r="H62">
        <f>IF(SUM((MOD(A62,{4;100;400})={0;0;0})*{1;-1;1})=0,0,1)</f>
        <v>0</v>
      </c>
      <c r="J62" s="637">
        <f t="shared" si="8"/>
        <v>57711</v>
      </c>
      <c r="K62">
        <v>51</v>
      </c>
      <c r="L62" s="637">
        <f t="shared" si="9"/>
        <v>57711</v>
      </c>
      <c r="M62">
        <v>6</v>
      </c>
      <c r="N62" s="637">
        <f t="shared" si="10"/>
        <v>57711</v>
      </c>
      <c r="O62">
        <v>4</v>
      </c>
      <c r="P62" s="637">
        <f t="shared" si="11"/>
        <v>57711</v>
      </c>
      <c r="Q62">
        <v>2</v>
      </c>
      <c r="R62" s="637">
        <f t="shared" si="12"/>
        <v>57711</v>
      </c>
      <c r="S62">
        <v>2</v>
      </c>
      <c r="T62" s="637">
        <f t="shared" si="13"/>
        <v>57711</v>
      </c>
      <c r="U62" s="1" t="s">
        <v>395</v>
      </c>
      <c r="V62" s="643"/>
    </row>
    <row r="63" spans="1:22">
      <c r="A63" s="1">
        <f t="shared" si="5"/>
        <v>2059</v>
      </c>
      <c r="B63" s="1">
        <f t="shared" si="3"/>
        <v>52</v>
      </c>
      <c r="C63" s="1"/>
      <c r="D63" s="641">
        <f t="shared" si="6"/>
        <v>58076</v>
      </c>
      <c r="E63" s="638">
        <f t="shared" si="1"/>
        <v>58164</v>
      </c>
      <c r="G63" s="637">
        <f t="shared" si="7"/>
        <v>58076</v>
      </c>
      <c r="H63">
        <f>IF(SUM((MOD(A63,{4;100;400})={0;0;0})*{1;-1;1})=0,0,1)</f>
        <v>0</v>
      </c>
      <c r="J63" s="637">
        <f t="shared" si="8"/>
        <v>58076</v>
      </c>
      <c r="K63">
        <v>51</v>
      </c>
      <c r="L63" s="637">
        <f t="shared" si="9"/>
        <v>58076</v>
      </c>
      <c r="M63">
        <v>5</v>
      </c>
      <c r="N63" s="637">
        <f t="shared" si="10"/>
        <v>58076</v>
      </c>
      <c r="O63">
        <v>3</v>
      </c>
      <c r="P63" s="637">
        <f t="shared" si="11"/>
        <v>58076</v>
      </c>
      <c r="Q63">
        <v>3</v>
      </c>
      <c r="R63" s="637">
        <f t="shared" si="12"/>
        <v>58076</v>
      </c>
      <c r="S63">
        <v>3</v>
      </c>
      <c r="T63" s="637">
        <f t="shared" si="13"/>
        <v>58076</v>
      </c>
      <c r="U63" s="1" t="s">
        <v>396</v>
      </c>
      <c r="V63" s="643"/>
    </row>
    <row r="64" spans="1:22">
      <c r="A64" s="1">
        <f t="shared" si="5"/>
        <v>2060</v>
      </c>
      <c r="B64" s="1">
        <f t="shared" si="3"/>
        <v>53</v>
      </c>
      <c r="C64" s="1"/>
      <c r="D64" s="641">
        <f t="shared" si="6"/>
        <v>58441</v>
      </c>
      <c r="E64" s="638">
        <f t="shared" si="1"/>
        <v>58549</v>
      </c>
      <c r="G64" s="637">
        <f t="shared" si="7"/>
        <v>58441</v>
      </c>
      <c r="H64">
        <f>IF(SUM((MOD(A64,{4;100;400})={0;0;0})*{1;-1;1})=0,0,1)</f>
        <v>1</v>
      </c>
      <c r="J64" s="637">
        <f t="shared" si="8"/>
        <v>58441</v>
      </c>
      <c r="K64">
        <v>51</v>
      </c>
      <c r="L64" s="637">
        <f t="shared" si="9"/>
        <v>58441</v>
      </c>
      <c r="M64">
        <v>4</v>
      </c>
      <c r="N64" s="637">
        <f t="shared" si="10"/>
        <v>58441</v>
      </c>
      <c r="O64">
        <v>2</v>
      </c>
      <c r="P64" s="637">
        <f t="shared" si="11"/>
        <v>58441</v>
      </c>
      <c r="Q64">
        <v>5</v>
      </c>
      <c r="R64" s="637">
        <f t="shared" si="12"/>
        <v>58441</v>
      </c>
      <c r="S64">
        <v>5</v>
      </c>
      <c r="T64" s="637">
        <f t="shared" si="13"/>
        <v>58441</v>
      </c>
      <c r="U64" s="1" t="s">
        <v>397</v>
      </c>
      <c r="V64" s="643"/>
    </row>
    <row r="65" spans="1:22">
      <c r="A65" s="1">
        <f t="shared" si="5"/>
        <v>2061</v>
      </c>
      <c r="B65" s="1">
        <f t="shared" si="3"/>
        <v>52</v>
      </c>
      <c r="C65" s="1"/>
      <c r="D65" s="641">
        <f t="shared" si="6"/>
        <v>58807</v>
      </c>
      <c r="E65" s="638">
        <f t="shared" si="1"/>
        <v>58906</v>
      </c>
      <c r="G65" s="637">
        <f t="shared" si="7"/>
        <v>58807</v>
      </c>
      <c r="H65">
        <f>IF(SUM((MOD(A65,{4;100;400})={0;0;0})*{1;-1;1})=0,0,1)</f>
        <v>0</v>
      </c>
      <c r="J65" s="637">
        <f t="shared" si="8"/>
        <v>58807</v>
      </c>
      <c r="K65">
        <v>51</v>
      </c>
      <c r="L65" s="637">
        <f t="shared" si="9"/>
        <v>58807</v>
      </c>
      <c r="M65">
        <v>2</v>
      </c>
      <c r="N65" s="637">
        <f t="shared" si="10"/>
        <v>58807</v>
      </c>
      <c r="O65">
        <v>0</v>
      </c>
      <c r="P65" s="637">
        <f t="shared" si="11"/>
        <v>58807</v>
      </c>
      <c r="Q65">
        <v>6</v>
      </c>
      <c r="R65" s="637">
        <f t="shared" si="12"/>
        <v>58807</v>
      </c>
      <c r="S65">
        <v>5</v>
      </c>
      <c r="T65" s="637">
        <f t="shared" si="13"/>
        <v>58807</v>
      </c>
      <c r="U65" s="1" t="s">
        <v>398</v>
      </c>
      <c r="V65" s="643"/>
    </row>
    <row r="66" spans="1:22">
      <c r="A66" s="1">
        <f t="shared" si="5"/>
        <v>2062</v>
      </c>
      <c r="B66" s="1">
        <f t="shared" si="3"/>
        <v>52</v>
      </c>
      <c r="C66" s="1"/>
      <c r="D66" s="641">
        <f t="shared" si="6"/>
        <v>59172</v>
      </c>
      <c r="E66" s="638">
        <f t="shared" si="1"/>
        <v>59256</v>
      </c>
      <c r="G66" s="637">
        <f t="shared" si="7"/>
        <v>59172</v>
      </c>
      <c r="H66">
        <f>IF(SUM((MOD(A66,{4;100;400})={0;0;0})*{1;-1;1})=0,0,1)</f>
        <v>0</v>
      </c>
      <c r="J66" s="637">
        <f t="shared" si="8"/>
        <v>59172</v>
      </c>
      <c r="K66">
        <v>52</v>
      </c>
      <c r="L66" s="637">
        <f t="shared" si="9"/>
        <v>59172</v>
      </c>
      <c r="M66">
        <v>1</v>
      </c>
      <c r="N66" s="637">
        <f t="shared" si="10"/>
        <v>59172</v>
      </c>
      <c r="O66">
        <v>0</v>
      </c>
      <c r="P66" s="637">
        <f t="shared" si="11"/>
        <v>59172</v>
      </c>
      <c r="Q66">
        <v>0</v>
      </c>
      <c r="R66" s="637">
        <f t="shared" si="12"/>
        <v>59172</v>
      </c>
      <c r="S66">
        <v>0</v>
      </c>
      <c r="T66" s="637">
        <f t="shared" si="13"/>
        <v>59172</v>
      </c>
      <c r="U66" s="1" t="s">
        <v>399</v>
      </c>
      <c r="V66" s="643"/>
    </row>
    <row r="67" spans="1:22">
      <c r="A67" s="1">
        <f t="shared" si="5"/>
        <v>2063</v>
      </c>
      <c r="B67" s="1">
        <f t="shared" si="3"/>
        <v>52</v>
      </c>
      <c r="C67" s="1"/>
      <c r="D67" s="641">
        <f t="shared" si="6"/>
        <v>59537</v>
      </c>
      <c r="E67" s="638">
        <f t="shared" si="1"/>
        <v>59641</v>
      </c>
      <c r="G67" s="637">
        <f t="shared" si="7"/>
        <v>59537</v>
      </c>
      <c r="H67">
        <f>IF(SUM((MOD(A67,{4;100;400})={0;0;0})*{1;-1;1})=0,0,1)</f>
        <v>0</v>
      </c>
      <c r="J67" s="637">
        <f t="shared" si="8"/>
        <v>59537</v>
      </c>
      <c r="K67">
        <v>52</v>
      </c>
      <c r="L67" s="637">
        <f t="shared" si="9"/>
        <v>59537</v>
      </c>
      <c r="M67">
        <v>0</v>
      </c>
      <c r="N67" s="637">
        <f t="shared" si="10"/>
        <v>59537</v>
      </c>
      <c r="O67">
        <v>0</v>
      </c>
      <c r="P67" s="637">
        <f t="shared" si="11"/>
        <v>59537</v>
      </c>
      <c r="Q67">
        <v>1</v>
      </c>
      <c r="R67" s="637">
        <f t="shared" si="12"/>
        <v>59537</v>
      </c>
      <c r="S67">
        <v>1</v>
      </c>
      <c r="T67" s="637">
        <f t="shared" si="13"/>
        <v>59537</v>
      </c>
      <c r="U67" s="1" t="s">
        <v>400</v>
      </c>
      <c r="V67" s="643"/>
    </row>
    <row r="68" spans="1:22">
      <c r="A68" s="1">
        <f t="shared" si="5"/>
        <v>2064</v>
      </c>
      <c r="B68" s="1">
        <f t="shared" si="3"/>
        <v>52</v>
      </c>
      <c r="C68" s="1"/>
      <c r="D68" s="641">
        <f t="shared" si="6"/>
        <v>59902</v>
      </c>
      <c r="E68" s="638">
        <f t="shared" ref="E68:E103" si="19">DATE(A68,3,1)+MOD((255-11*MOD(A68,19)-21),30)+21+(MOD((255-11*MOD(A68,19)-21),30)+21&gt;48)+6-MOD(A68+INT(A68/4)+MOD((255-11*MOD(A68,19)-21),30)+21+(MOD((255-11*MOD(A68,19)-21),30)+21&gt;48)+1,7)</f>
        <v>59998</v>
      </c>
      <c r="G68" s="637">
        <f t="shared" si="7"/>
        <v>59902</v>
      </c>
      <c r="H68">
        <f>IF(SUM((MOD(A68,{4;100;400})={0;0;0})*{1;-1;1})=0,0,1)</f>
        <v>1</v>
      </c>
      <c r="J68" s="637">
        <f t="shared" si="8"/>
        <v>59902</v>
      </c>
      <c r="K68">
        <v>51</v>
      </c>
      <c r="L68" s="637">
        <f t="shared" si="9"/>
        <v>59902</v>
      </c>
      <c r="M68">
        <v>6</v>
      </c>
      <c r="N68" s="637">
        <f t="shared" si="10"/>
        <v>59902</v>
      </c>
      <c r="O68">
        <v>4</v>
      </c>
      <c r="P68" s="637">
        <f t="shared" si="11"/>
        <v>59902</v>
      </c>
      <c r="Q68">
        <v>3</v>
      </c>
      <c r="R68" s="637">
        <f t="shared" si="12"/>
        <v>59902</v>
      </c>
      <c r="S68">
        <v>3</v>
      </c>
      <c r="T68" s="637">
        <f t="shared" si="13"/>
        <v>59902</v>
      </c>
      <c r="U68" s="1" t="s">
        <v>401</v>
      </c>
      <c r="V68" s="643"/>
    </row>
    <row r="69" spans="1:22">
      <c r="A69" s="1">
        <f t="shared" si="5"/>
        <v>2065</v>
      </c>
      <c r="B69" s="1">
        <f t="shared" ref="B69:B103" si="20">TRUNC((DATE(A69,12,28)-WEEKDAY(DATE(A69,12,28),2)-DATE(YEAR(DATE(A69,12,28)+4-WEEKDAY(DATE(A69,12,28),2)),1,-10))/7)</f>
        <v>53</v>
      </c>
      <c r="C69" s="1"/>
      <c r="D69" s="641">
        <f t="shared" si="6"/>
        <v>60268</v>
      </c>
      <c r="E69" s="638">
        <f t="shared" si="19"/>
        <v>60355</v>
      </c>
      <c r="G69" s="637">
        <f t="shared" si="7"/>
        <v>60268</v>
      </c>
      <c r="H69">
        <f>IF(SUM((MOD(A69,{4;100;400})={0;0;0})*{1;-1;1})=0,0,1)</f>
        <v>0</v>
      </c>
      <c r="J69" s="637">
        <f t="shared" si="8"/>
        <v>60268</v>
      </c>
      <c r="K69">
        <v>51</v>
      </c>
      <c r="L69" s="637">
        <f t="shared" si="9"/>
        <v>60268</v>
      </c>
      <c r="M69">
        <v>4</v>
      </c>
      <c r="N69" s="637">
        <f t="shared" si="10"/>
        <v>60268</v>
      </c>
      <c r="O69">
        <v>2</v>
      </c>
      <c r="P69" s="637">
        <f t="shared" si="11"/>
        <v>60268</v>
      </c>
      <c r="Q69">
        <v>4</v>
      </c>
      <c r="R69" s="637">
        <f t="shared" si="12"/>
        <v>60268</v>
      </c>
      <c r="S69">
        <v>4</v>
      </c>
      <c r="T69" s="637">
        <f t="shared" si="13"/>
        <v>60268</v>
      </c>
      <c r="U69" s="1" t="s">
        <v>402</v>
      </c>
      <c r="V69" s="643"/>
    </row>
    <row r="70" spans="1:22">
      <c r="A70" s="1">
        <f t="shared" ref="A70:A103" si="21">SUM(A69)+1</f>
        <v>2066</v>
      </c>
      <c r="B70" s="1">
        <f t="shared" si="20"/>
        <v>52</v>
      </c>
      <c r="C70" s="1"/>
      <c r="D70" s="641">
        <f t="shared" ref="D70:D103" si="22">EDATE(D69,12)</f>
        <v>60633</v>
      </c>
      <c r="E70" s="638">
        <f t="shared" si="19"/>
        <v>60733</v>
      </c>
      <c r="G70" s="637">
        <f t="shared" ref="G70:G103" si="23">EDATE(G69,12)</f>
        <v>60633</v>
      </c>
      <c r="H70">
        <f>IF(SUM((MOD(A70,{4;100;400})={0;0;0})*{1;-1;1})=0,0,1)</f>
        <v>0</v>
      </c>
      <c r="J70" s="637">
        <f t="shared" ref="J70:J103" si="24">EDATE(J69,12)</f>
        <v>60633</v>
      </c>
      <c r="K70">
        <v>51</v>
      </c>
      <c r="L70" s="637">
        <f t="shared" ref="L70:L103" si="25">EDATE(L69,12)</f>
        <v>60633</v>
      </c>
      <c r="M70">
        <v>3</v>
      </c>
      <c r="N70" s="637">
        <f t="shared" ref="N70:N103" si="26">EDATE(N69,12)</f>
        <v>60633</v>
      </c>
      <c r="O70">
        <v>1</v>
      </c>
      <c r="P70" s="637">
        <f t="shared" ref="P70:P103" si="27">EDATE(P69,12)</f>
        <v>60633</v>
      </c>
      <c r="Q70">
        <v>5</v>
      </c>
      <c r="R70" s="637">
        <f t="shared" ref="R70:R103" si="28">EDATE(R69,12)</f>
        <v>60633</v>
      </c>
      <c r="S70">
        <v>5</v>
      </c>
      <c r="T70" s="637">
        <f t="shared" ref="T70:T103" si="29">EDATE(T69,12)</f>
        <v>60633</v>
      </c>
      <c r="U70" s="1" t="s">
        <v>403</v>
      </c>
      <c r="V70" s="643"/>
    </row>
    <row r="71" spans="1:22">
      <c r="A71" s="1">
        <f t="shared" si="21"/>
        <v>2067</v>
      </c>
      <c r="B71" s="1">
        <f t="shared" si="20"/>
        <v>52</v>
      </c>
      <c r="C71" s="1"/>
      <c r="D71" s="641">
        <f t="shared" si="22"/>
        <v>60998</v>
      </c>
      <c r="E71" s="638">
        <f t="shared" si="19"/>
        <v>61090</v>
      </c>
      <c r="G71" s="637">
        <f t="shared" si="23"/>
        <v>60998</v>
      </c>
      <c r="H71">
        <f>IF(SUM((MOD(A71,{4;100;400})={0;0;0})*{1;-1;1})=0,0,1)</f>
        <v>0</v>
      </c>
      <c r="J71" s="637">
        <f t="shared" si="24"/>
        <v>60998</v>
      </c>
      <c r="K71">
        <v>51</v>
      </c>
      <c r="L71" s="637">
        <f t="shared" si="25"/>
        <v>60998</v>
      </c>
      <c r="M71">
        <v>2</v>
      </c>
      <c r="N71" s="637">
        <f t="shared" si="26"/>
        <v>60998</v>
      </c>
      <c r="O71">
        <v>0</v>
      </c>
      <c r="P71" s="637">
        <f t="shared" si="27"/>
        <v>60998</v>
      </c>
      <c r="Q71">
        <v>6</v>
      </c>
      <c r="R71" s="637">
        <f t="shared" si="28"/>
        <v>60998</v>
      </c>
      <c r="S71">
        <v>5</v>
      </c>
      <c r="T71" s="637">
        <f t="shared" si="29"/>
        <v>60998</v>
      </c>
      <c r="U71" s="1" t="s">
        <v>404</v>
      </c>
      <c r="V71" s="643"/>
    </row>
    <row r="72" spans="1:22">
      <c r="A72" s="1">
        <f t="shared" si="21"/>
        <v>2068</v>
      </c>
      <c r="B72" s="1">
        <f t="shared" si="20"/>
        <v>52</v>
      </c>
      <c r="C72" s="1"/>
      <c r="D72" s="641">
        <f t="shared" si="22"/>
        <v>61363</v>
      </c>
      <c r="E72" s="638">
        <f t="shared" si="19"/>
        <v>61475</v>
      </c>
      <c r="G72" s="637">
        <f t="shared" si="23"/>
        <v>61363</v>
      </c>
      <c r="H72">
        <f>IF(SUM((MOD(A72,{4;100;400})={0;0;0})*{1;-1;1})=0,0,1)</f>
        <v>1</v>
      </c>
      <c r="J72" s="637">
        <f t="shared" si="24"/>
        <v>61363</v>
      </c>
      <c r="K72">
        <v>52</v>
      </c>
      <c r="L72" s="637">
        <f t="shared" si="25"/>
        <v>61363</v>
      </c>
      <c r="M72">
        <v>1</v>
      </c>
      <c r="N72" s="637">
        <f t="shared" si="26"/>
        <v>61363</v>
      </c>
      <c r="O72">
        <v>0</v>
      </c>
      <c r="P72" s="637">
        <f t="shared" si="27"/>
        <v>61363</v>
      </c>
      <c r="Q72">
        <v>1</v>
      </c>
      <c r="R72" s="637">
        <f t="shared" si="28"/>
        <v>61363</v>
      </c>
      <c r="S72">
        <v>1</v>
      </c>
      <c r="T72" s="637">
        <f t="shared" si="29"/>
        <v>61363</v>
      </c>
      <c r="U72" s="1" t="s">
        <v>405</v>
      </c>
      <c r="V72" s="643"/>
    </row>
    <row r="73" spans="1:22">
      <c r="A73" s="1">
        <f t="shared" si="21"/>
        <v>2069</v>
      </c>
      <c r="B73" s="1">
        <f t="shared" si="20"/>
        <v>52</v>
      </c>
      <c r="C73" s="1"/>
      <c r="D73" s="641">
        <f t="shared" si="22"/>
        <v>61729</v>
      </c>
      <c r="E73" s="638">
        <f t="shared" si="19"/>
        <v>61832</v>
      </c>
      <c r="G73" s="637">
        <f t="shared" si="23"/>
        <v>61729</v>
      </c>
      <c r="H73">
        <f>IF(SUM((MOD(A73,{4;100;400})={0;0;0})*{1;-1;1})=0,0,1)</f>
        <v>0</v>
      </c>
      <c r="J73" s="637">
        <f t="shared" si="24"/>
        <v>61729</v>
      </c>
      <c r="K73">
        <v>51</v>
      </c>
      <c r="L73" s="637">
        <f t="shared" si="25"/>
        <v>61729</v>
      </c>
      <c r="M73">
        <v>6</v>
      </c>
      <c r="N73" s="637">
        <f t="shared" si="26"/>
        <v>61729</v>
      </c>
      <c r="O73">
        <v>4</v>
      </c>
      <c r="P73" s="637">
        <f t="shared" si="27"/>
        <v>61729</v>
      </c>
      <c r="Q73">
        <v>2</v>
      </c>
      <c r="R73" s="637">
        <f t="shared" si="28"/>
        <v>61729</v>
      </c>
      <c r="S73">
        <v>2</v>
      </c>
      <c r="T73" s="637">
        <f t="shared" si="29"/>
        <v>61729</v>
      </c>
      <c r="U73" s="1" t="s">
        <v>406</v>
      </c>
      <c r="V73" s="643"/>
    </row>
    <row r="74" spans="1:22">
      <c r="A74" s="1">
        <f t="shared" si="21"/>
        <v>2070</v>
      </c>
      <c r="B74" s="1">
        <f t="shared" si="20"/>
        <v>52</v>
      </c>
      <c r="C74" s="1"/>
      <c r="D74" s="641">
        <f t="shared" si="22"/>
        <v>62094</v>
      </c>
      <c r="E74" s="638">
        <f t="shared" si="19"/>
        <v>62182</v>
      </c>
      <c r="G74" s="637">
        <f t="shared" si="23"/>
        <v>62094</v>
      </c>
      <c r="H74">
        <f>IF(SUM((MOD(A74,{4;100;400})={0;0;0})*{1;-1;1})=0,0,1)</f>
        <v>0</v>
      </c>
      <c r="J74" s="637">
        <f t="shared" si="24"/>
        <v>62094</v>
      </c>
      <c r="K74">
        <v>51</v>
      </c>
      <c r="L74" s="637">
        <f t="shared" si="25"/>
        <v>62094</v>
      </c>
      <c r="M74">
        <v>5</v>
      </c>
      <c r="N74" s="637">
        <f t="shared" si="26"/>
        <v>62094</v>
      </c>
      <c r="O74">
        <v>3</v>
      </c>
      <c r="P74" s="637">
        <f t="shared" si="27"/>
        <v>62094</v>
      </c>
      <c r="Q74">
        <v>3</v>
      </c>
      <c r="R74" s="637">
        <f t="shared" si="28"/>
        <v>62094</v>
      </c>
      <c r="S74">
        <v>3</v>
      </c>
      <c r="T74" s="637">
        <f t="shared" si="29"/>
        <v>62094</v>
      </c>
      <c r="U74" s="1" t="s">
        <v>407</v>
      </c>
      <c r="V74" s="643"/>
    </row>
    <row r="75" spans="1:22">
      <c r="A75" s="1">
        <f t="shared" si="21"/>
        <v>2071</v>
      </c>
      <c r="B75" s="1">
        <f t="shared" si="20"/>
        <v>53</v>
      </c>
      <c r="C75" s="1"/>
      <c r="D75" s="641">
        <f t="shared" si="22"/>
        <v>62459</v>
      </c>
      <c r="E75" s="638">
        <f t="shared" si="19"/>
        <v>62567</v>
      </c>
      <c r="G75" s="637">
        <f t="shared" si="23"/>
        <v>62459</v>
      </c>
      <c r="H75">
        <f>IF(SUM((MOD(A75,{4;100;400})={0;0;0})*{1;-1;1})=0,0,1)</f>
        <v>0</v>
      </c>
      <c r="J75" s="637">
        <f t="shared" si="24"/>
        <v>62459</v>
      </c>
      <c r="K75">
        <v>51</v>
      </c>
      <c r="L75" s="637">
        <f t="shared" si="25"/>
        <v>62459</v>
      </c>
      <c r="M75">
        <v>4</v>
      </c>
      <c r="N75" s="637">
        <f t="shared" si="26"/>
        <v>62459</v>
      </c>
      <c r="O75">
        <v>2</v>
      </c>
      <c r="P75" s="637">
        <f t="shared" si="27"/>
        <v>62459</v>
      </c>
      <c r="Q75">
        <v>4</v>
      </c>
      <c r="R75" s="637">
        <f t="shared" si="28"/>
        <v>62459</v>
      </c>
      <c r="S75">
        <v>3</v>
      </c>
      <c r="T75" s="637">
        <f t="shared" si="29"/>
        <v>62459</v>
      </c>
      <c r="U75" s="1" t="s">
        <v>408</v>
      </c>
      <c r="V75" s="643"/>
    </row>
    <row r="76" spans="1:22">
      <c r="A76" s="1">
        <f t="shared" si="21"/>
        <v>2072</v>
      </c>
      <c r="B76" s="1">
        <f t="shared" si="20"/>
        <v>52</v>
      </c>
      <c r="C76" s="1"/>
      <c r="D76" s="641">
        <f t="shared" si="22"/>
        <v>62824</v>
      </c>
      <c r="E76" s="638">
        <f t="shared" si="19"/>
        <v>62924</v>
      </c>
      <c r="G76" s="637">
        <f t="shared" si="23"/>
        <v>62824</v>
      </c>
      <c r="H76">
        <f>IF(SUM((MOD(A76,{4;100;400})={0;0;0})*{1;-1;1})=0,0,1)</f>
        <v>1</v>
      </c>
      <c r="J76" s="637">
        <f t="shared" si="24"/>
        <v>62824</v>
      </c>
      <c r="K76">
        <v>51</v>
      </c>
      <c r="L76" s="637">
        <f t="shared" si="25"/>
        <v>62824</v>
      </c>
      <c r="M76">
        <v>3</v>
      </c>
      <c r="N76" s="637">
        <f t="shared" si="26"/>
        <v>62824</v>
      </c>
      <c r="O76">
        <v>1</v>
      </c>
      <c r="P76" s="637">
        <f t="shared" si="27"/>
        <v>62824</v>
      </c>
      <c r="Q76">
        <v>6</v>
      </c>
      <c r="R76" s="637">
        <f t="shared" si="28"/>
        <v>62824</v>
      </c>
      <c r="S76">
        <v>5</v>
      </c>
      <c r="T76" s="637">
        <f t="shared" si="29"/>
        <v>62824</v>
      </c>
      <c r="U76" s="1" t="s">
        <v>409</v>
      </c>
      <c r="V76" s="643"/>
    </row>
    <row r="77" spans="1:22">
      <c r="A77" s="1">
        <f t="shared" si="21"/>
        <v>2073</v>
      </c>
      <c r="B77" s="1">
        <f t="shared" si="20"/>
        <v>52</v>
      </c>
      <c r="C77" s="1"/>
      <c r="D77" s="641">
        <f t="shared" si="22"/>
        <v>63190</v>
      </c>
      <c r="E77" s="638">
        <f t="shared" si="19"/>
        <v>63274</v>
      </c>
      <c r="G77" s="637">
        <f t="shared" si="23"/>
        <v>63190</v>
      </c>
      <c r="H77">
        <f>IF(SUM((MOD(A77,{4;100;400})={0;0;0})*{1;-1;1})=0,0,1)</f>
        <v>0</v>
      </c>
      <c r="J77" s="637">
        <f t="shared" si="24"/>
        <v>63190</v>
      </c>
      <c r="K77">
        <v>52</v>
      </c>
      <c r="L77" s="637">
        <f t="shared" si="25"/>
        <v>63190</v>
      </c>
      <c r="M77">
        <v>1</v>
      </c>
      <c r="N77" s="637">
        <f t="shared" si="26"/>
        <v>63190</v>
      </c>
      <c r="O77">
        <v>0</v>
      </c>
      <c r="P77" s="637">
        <f t="shared" si="27"/>
        <v>63190</v>
      </c>
      <c r="Q77">
        <v>0</v>
      </c>
      <c r="R77" s="637">
        <f t="shared" si="28"/>
        <v>63190</v>
      </c>
      <c r="S77">
        <v>0</v>
      </c>
      <c r="T77" s="637">
        <f t="shared" si="29"/>
        <v>63190</v>
      </c>
      <c r="U77" s="1" t="s">
        <v>410</v>
      </c>
      <c r="V77" s="643"/>
    </row>
    <row r="78" spans="1:22">
      <c r="A78" s="1">
        <f t="shared" si="21"/>
        <v>2074</v>
      </c>
      <c r="B78" s="1">
        <f t="shared" si="20"/>
        <v>52</v>
      </c>
      <c r="C78" s="1"/>
      <c r="D78" s="641">
        <f t="shared" si="22"/>
        <v>63555</v>
      </c>
      <c r="E78" s="638">
        <f t="shared" si="19"/>
        <v>63659</v>
      </c>
      <c r="G78" s="637">
        <f t="shared" si="23"/>
        <v>63555</v>
      </c>
      <c r="H78">
        <f>IF(SUM((MOD(A78,{4;100;400})={0;0;0})*{1;-1;1})=0,0,1)</f>
        <v>0</v>
      </c>
      <c r="J78" s="637">
        <f t="shared" si="24"/>
        <v>63555</v>
      </c>
      <c r="K78">
        <v>52</v>
      </c>
      <c r="L78" s="637">
        <f t="shared" si="25"/>
        <v>63555</v>
      </c>
      <c r="M78">
        <v>0</v>
      </c>
      <c r="N78" s="637">
        <f t="shared" si="26"/>
        <v>63555</v>
      </c>
      <c r="O78">
        <v>0</v>
      </c>
      <c r="P78" s="637">
        <f t="shared" si="27"/>
        <v>63555</v>
      </c>
      <c r="Q78">
        <v>1</v>
      </c>
      <c r="R78" s="637">
        <f t="shared" si="28"/>
        <v>63555</v>
      </c>
      <c r="S78">
        <v>1</v>
      </c>
      <c r="T78" s="637">
        <f t="shared" si="29"/>
        <v>63555</v>
      </c>
      <c r="U78" s="1" t="s">
        <v>411</v>
      </c>
      <c r="V78" s="643"/>
    </row>
    <row r="79" spans="1:22">
      <c r="A79" s="1">
        <f t="shared" si="21"/>
        <v>2075</v>
      </c>
      <c r="B79" s="1">
        <f t="shared" si="20"/>
        <v>52</v>
      </c>
      <c r="C79" s="1"/>
      <c r="D79" s="641">
        <f t="shared" si="22"/>
        <v>63920</v>
      </c>
      <c r="E79" s="638">
        <f t="shared" si="19"/>
        <v>64016</v>
      </c>
      <c r="G79" s="637">
        <f t="shared" si="23"/>
        <v>63920</v>
      </c>
      <c r="H79">
        <f>IF(SUM((MOD(A79,{4;100;400})={0;0;0})*{1;-1;1})=0,0,1)</f>
        <v>0</v>
      </c>
      <c r="J79" s="637">
        <f t="shared" si="24"/>
        <v>63920</v>
      </c>
      <c r="K79">
        <v>51</v>
      </c>
      <c r="L79" s="637">
        <f t="shared" si="25"/>
        <v>63920</v>
      </c>
      <c r="M79">
        <v>6</v>
      </c>
      <c r="N79" s="637">
        <f t="shared" si="26"/>
        <v>63920</v>
      </c>
      <c r="O79">
        <v>4</v>
      </c>
      <c r="P79" s="637">
        <f t="shared" si="27"/>
        <v>63920</v>
      </c>
      <c r="Q79">
        <v>2</v>
      </c>
      <c r="R79" s="637">
        <f t="shared" si="28"/>
        <v>63920</v>
      </c>
      <c r="S79">
        <v>2</v>
      </c>
      <c r="T79" s="637">
        <f t="shared" si="29"/>
        <v>63920</v>
      </c>
      <c r="U79" s="1" t="s">
        <v>412</v>
      </c>
      <c r="V79" s="643"/>
    </row>
    <row r="80" spans="1:22">
      <c r="A80" s="1">
        <f t="shared" si="21"/>
        <v>2076</v>
      </c>
      <c r="B80" s="1">
        <f t="shared" si="20"/>
        <v>53</v>
      </c>
      <c r="C80" s="1"/>
      <c r="D80" s="641">
        <f t="shared" si="22"/>
        <v>64285</v>
      </c>
      <c r="E80" s="638">
        <f t="shared" si="19"/>
        <v>64401</v>
      </c>
      <c r="G80" s="637">
        <f t="shared" si="23"/>
        <v>64285</v>
      </c>
      <c r="H80">
        <f>IF(SUM((MOD(A80,{4;100;400})={0;0;0})*{1;-1;1})=0,0,1)</f>
        <v>1</v>
      </c>
      <c r="J80" s="637">
        <f t="shared" si="24"/>
        <v>64285</v>
      </c>
      <c r="K80">
        <v>51</v>
      </c>
      <c r="L80" s="637">
        <f t="shared" si="25"/>
        <v>64285</v>
      </c>
      <c r="M80">
        <v>5</v>
      </c>
      <c r="N80" s="637">
        <f t="shared" si="26"/>
        <v>64285</v>
      </c>
      <c r="O80">
        <v>3</v>
      </c>
      <c r="P80" s="637">
        <f t="shared" si="27"/>
        <v>64285</v>
      </c>
      <c r="Q80">
        <v>4</v>
      </c>
      <c r="R80" s="637">
        <f t="shared" si="28"/>
        <v>64285</v>
      </c>
      <c r="S80">
        <v>4</v>
      </c>
      <c r="T80" s="637">
        <f t="shared" si="29"/>
        <v>64285</v>
      </c>
      <c r="U80" s="1" t="s">
        <v>413</v>
      </c>
      <c r="V80" s="643"/>
    </row>
    <row r="81" spans="1:22">
      <c r="A81" s="1">
        <f t="shared" si="21"/>
        <v>2077</v>
      </c>
      <c r="B81" s="1">
        <f t="shared" si="20"/>
        <v>52</v>
      </c>
      <c r="C81" s="1"/>
      <c r="D81" s="641">
        <f t="shared" si="22"/>
        <v>64651</v>
      </c>
      <c r="E81" s="638">
        <f t="shared" si="19"/>
        <v>64751</v>
      </c>
      <c r="G81" s="637">
        <f t="shared" si="23"/>
        <v>64651</v>
      </c>
      <c r="H81">
        <f>IF(SUM((MOD(A81,{4;100;400})={0;0;0})*{1;-1;1})=0,0,1)</f>
        <v>0</v>
      </c>
      <c r="J81" s="637">
        <f t="shared" si="24"/>
        <v>64651</v>
      </c>
      <c r="K81">
        <v>51</v>
      </c>
      <c r="L81" s="637">
        <f t="shared" si="25"/>
        <v>64651</v>
      </c>
      <c r="M81">
        <v>3</v>
      </c>
      <c r="N81" s="637">
        <f t="shared" si="26"/>
        <v>64651</v>
      </c>
      <c r="O81">
        <v>1</v>
      </c>
      <c r="P81" s="637">
        <f t="shared" si="27"/>
        <v>64651</v>
      </c>
      <c r="Q81">
        <v>5</v>
      </c>
      <c r="R81" s="637">
        <f t="shared" si="28"/>
        <v>64651</v>
      </c>
      <c r="S81">
        <v>5</v>
      </c>
      <c r="T81" s="637">
        <f t="shared" si="29"/>
        <v>64651</v>
      </c>
      <c r="U81" s="1" t="s">
        <v>414</v>
      </c>
      <c r="V81" s="643"/>
    </row>
    <row r="82" spans="1:22">
      <c r="A82" s="1">
        <f t="shared" si="21"/>
        <v>2078</v>
      </c>
      <c r="B82" s="1">
        <f t="shared" si="20"/>
        <v>52</v>
      </c>
      <c r="C82" s="1"/>
      <c r="D82" s="641">
        <f t="shared" si="22"/>
        <v>65016</v>
      </c>
      <c r="E82" s="638">
        <f t="shared" si="19"/>
        <v>65108</v>
      </c>
      <c r="G82" s="637">
        <f t="shared" si="23"/>
        <v>65016</v>
      </c>
      <c r="H82">
        <f>IF(SUM((MOD(A82,{4;100;400})={0;0;0})*{1;-1;1})=0,0,1)</f>
        <v>0</v>
      </c>
      <c r="J82" s="637">
        <f t="shared" si="24"/>
        <v>65016</v>
      </c>
      <c r="K82">
        <v>51</v>
      </c>
      <c r="L82" s="637">
        <f t="shared" si="25"/>
        <v>65016</v>
      </c>
      <c r="M82">
        <v>2</v>
      </c>
      <c r="N82" s="637">
        <f t="shared" si="26"/>
        <v>65016</v>
      </c>
      <c r="O82">
        <v>0</v>
      </c>
      <c r="P82" s="637">
        <f t="shared" si="27"/>
        <v>65016</v>
      </c>
      <c r="Q82">
        <v>6</v>
      </c>
      <c r="R82" s="637">
        <f t="shared" si="28"/>
        <v>65016</v>
      </c>
      <c r="S82">
        <v>5</v>
      </c>
      <c r="T82" s="637">
        <f t="shared" si="29"/>
        <v>65016</v>
      </c>
      <c r="U82" s="1" t="s">
        <v>415</v>
      </c>
      <c r="V82" s="643"/>
    </row>
    <row r="83" spans="1:22">
      <c r="A83" s="1">
        <f t="shared" si="21"/>
        <v>2079</v>
      </c>
      <c r="B83" s="1">
        <f t="shared" si="20"/>
        <v>52</v>
      </c>
      <c r="C83" s="1"/>
      <c r="D83" s="641">
        <f t="shared" si="22"/>
        <v>65381</v>
      </c>
      <c r="E83" s="638">
        <f t="shared" si="19"/>
        <v>65493</v>
      </c>
      <c r="G83" s="637">
        <f t="shared" si="23"/>
        <v>65381</v>
      </c>
      <c r="H83">
        <f>IF(SUM((MOD(A83,{4;100;400})={0;0;0})*{1;-1;1})=0,0,1)</f>
        <v>0</v>
      </c>
      <c r="J83" s="637">
        <f t="shared" si="24"/>
        <v>65381</v>
      </c>
      <c r="K83">
        <v>52</v>
      </c>
      <c r="L83" s="637">
        <f t="shared" si="25"/>
        <v>65381</v>
      </c>
      <c r="M83">
        <v>1</v>
      </c>
      <c r="N83" s="637">
        <f t="shared" si="26"/>
        <v>65381</v>
      </c>
      <c r="O83">
        <v>0</v>
      </c>
      <c r="P83" s="637">
        <f t="shared" si="27"/>
        <v>65381</v>
      </c>
      <c r="Q83">
        <v>0</v>
      </c>
      <c r="R83" s="637">
        <f t="shared" si="28"/>
        <v>65381</v>
      </c>
      <c r="S83">
        <v>0</v>
      </c>
      <c r="T83" s="637">
        <f t="shared" si="29"/>
        <v>65381</v>
      </c>
      <c r="U83" s="1" t="s">
        <v>416</v>
      </c>
      <c r="V83" s="643"/>
    </row>
    <row r="84" spans="1:22">
      <c r="A84" s="1">
        <f t="shared" si="21"/>
        <v>2080</v>
      </c>
      <c r="B84" s="1">
        <f t="shared" si="20"/>
        <v>52</v>
      </c>
      <c r="C84" s="1"/>
      <c r="D84" s="641">
        <f t="shared" si="22"/>
        <v>65746</v>
      </c>
      <c r="E84" s="638">
        <f t="shared" si="19"/>
        <v>65843</v>
      </c>
      <c r="G84" s="637">
        <f t="shared" si="23"/>
        <v>65746</v>
      </c>
      <c r="H84">
        <f>IF(SUM((MOD(A84,{4;100;400})={0;0;0})*{1;-1;1})=0,0,1)</f>
        <v>1</v>
      </c>
      <c r="J84" s="637">
        <f t="shared" si="24"/>
        <v>65746</v>
      </c>
      <c r="K84">
        <v>52</v>
      </c>
      <c r="L84" s="637">
        <f t="shared" si="25"/>
        <v>65746</v>
      </c>
      <c r="M84">
        <v>0</v>
      </c>
      <c r="N84" s="637">
        <f t="shared" si="26"/>
        <v>65746</v>
      </c>
      <c r="O84">
        <v>0</v>
      </c>
      <c r="P84" s="637">
        <f t="shared" si="27"/>
        <v>65746</v>
      </c>
      <c r="Q84">
        <v>2</v>
      </c>
      <c r="R84" s="637">
        <f t="shared" si="28"/>
        <v>65746</v>
      </c>
      <c r="S84">
        <v>2</v>
      </c>
      <c r="T84" s="637">
        <f t="shared" si="29"/>
        <v>65746</v>
      </c>
      <c r="U84" s="1" t="s">
        <v>417</v>
      </c>
      <c r="V84" s="643"/>
    </row>
    <row r="85" spans="1:22">
      <c r="A85" s="1">
        <f t="shared" si="21"/>
        <v>2081</v>
      </c>
      <c r="B85" s="1">
        <f t="shared" si="20"/>
        <v>52</v>
      </c>
      <c r="C85" s="1"/>
      <c r="D85" s="641">
        <f t="shared" si="22"/>
        <v>66112</v>
      </c>
      <c r="E85" s="638">
        <f t="shared" si="19"/>
        <v>66200</v>
      </c>
      <c r="G85" s="637">
        <f t="shared" si="23"/>
        <v>66112</v>
      </c>
      <c r="H85">
        <f>IF(SUM((MOD(A85,{4;100;400})={0;0;0})*{1;-1;1})=0,0,1)</f>
        <v>0</v>
      </c>
      <c r="J85" s="637">
        <f t="shared" si="24"/>
        <v>66112</v>
      </c>
      <c r="K85">
        <v>51</v>
      </c>
      <c r="L85" s="637">
        <f t="shared" si="25"/>
        <v>66112</v>
      </c>
      <c r="M85">
        <v>5</v>
      </c>
      <c r="N85" s="637">
        <f t="shared" si="26"/>
        <v>66112</v>
      </c>
      <c r="O85">
        <v>3</v>
      </c>
      <c r="P85" s="637">
        <f t="shared" si="27"/>
        <v>66112</v>
      </c>
      <c r="Q85">
        <v>3</v>
      </c>
      <c r="R85" s="637">
        <f t="shared" si="28"/>
        <v>66112</v>
      </c>
      <c r="S85">
        <v>3</v>
      </c>
      <c r="T85" s="637">
        <f t="shared" si="29"/>
        <v>66112</v>
      </c>
      <c r="U85" s="1" t="s">
        <v>418</v>
      </c>
      <c r="V85" s="643"/>
    </row>
    <row r="86" spans="1:22">
      <c r="A86" s="1">
        <f t="shared" si="21"/>
        <v>2082</v>
      </c>
      <c r="B86" s="1">
        <f t="shared" si="20"/>
        <v>53</v>
      </c>
      <c r="C86" s="1"/>
      <c r="D86" s="641">
        <f t="shared" si="22"/>
        <v>66477</v>
      </c>
      <c r="E86" s="638">
        <f t="shared" si="19"/>
        <v>66585</v>
      </c>
      <c r="G86" s="637">
        <f t="shared" si="23"/>
        <v>66477</v>
      </c>
      <c r="H86">
        <f>IF(SUM((MOD(A86,{4;100;400})={0;0;0})*{1;-1;1})=0,0,1)</f>
        <v>0</v>
      </c>
      <c r="J86" s="637">
        <f t="shared" si="24"/>
        <v>66477</v>
      </c>
      <c r="K86">
        <v>51</v>
      </c>
      <c r="L86" s="637">
        <f t="shared" si="25"/>
        <v>66477</v>
      </c>
      <c r="M86">
        <v>4</v>
      </c>
      <c r="N86" s="637">
        <f t="shared" si="26"/>
        <v>66477</v>
      </c>
      <c r="O86">
        <v>2</v>
      </c>
      <c r="P86" s="637">
        <f t="shared" si="27"/>
        <v>66477</v>
      </c>
      <c r="Q86">
        <v>4</v>
      </c>
      <c r="R86" s="637">
        <f t="shared" si="28"/>
        <v>66477</v>
      </c>
      <c r="S86">
        <v>4</v>
      </c>
      <c r="T86" s="637">
        <f t="shared" si="29"/>
        <v>66477</v>
      </c>
      <c r="U86" s="1" t="s">
        <v>419</v>
      </c>
      <c r="V86" s="643"/>
    </row>
    <row r="87" spans="1:22">
      <c r="A87" s="1">
        <f t="shared" si="21"/>
        <v>2083</v>
      </c>
      <c r="B87" s="1">
        <f t="shared" si="20"/>
        <v>52</v>
      </c>
      <c r="C87" s="1"/>
      <c r="D87" s="641">
        <f t="shared" si="22"/>
        <v>66842</v>
      </c>
      <c r="E87" s="638">
        <f t="shared" si="19"/>
        <v>66935</v>
      </c>
      <c r="G87" s="637">
        <f t="shared" si="23"/>
        <v>66842</v>
      </c>
      <c r="H87">
        <f>IF(SUM((MOD(A87,{4;100;400})={0;0;0})*{1;-1;1})=0,0,1)</f>
        <v>0</v>
      </c>
      <c r="J87" s="637">
        <f t="shared" si="24"/>
        <v>66842</v>
      </c>
      <c r="K87">
        <v>51</v>
      </c>
      <c r="L87" s="637">
        <f t="shared" si="25"/>
        <v>66842</v>
      </c>
      <c r="M87">
        <v>3</v>
      </c>
      <c r="N87" s="637">
        <f t="shared" si="26"/>
        <v>66842</v>
      </c>
      <c r="O87">
        <v>1</v>
      </c>
      <c r="P87" s="637">
        <f t="shared" si="27"/>
        <v>66842</v>
      </c>
      <c r="Q87">
        <v>5</v>
      </c>
      <c r="R87" s="637">
        <f t="shared" si="28"/>
        <v>66842</v>
      </c>
      <c r="S87">
        <v>5</v>
      </c>
      <c r="T87" s="637">
        <f t="shared" si="29"/>
        <v>66842</v>
      </c>
      <c r="U87" s="1" t="s">
        <v>420</v>
      </c>
      <c r="V87" s="643"/>
    </row>
    <row r="88" spans="1:22">
      <c r="A88" s="1">
        <f t="shared" si="21"/>
        <v>2084</v>
      </c>
      <c r="B88" s="1">
        <f t="shared" si="20"/>
        <v>52</v>
      </c>
      <c r="C88" s="1"/>
      <c r="D88" s="641">
        <f t="shared" si="22"/>
        <v>67207</v>
      </c>
      <c r="E88" s="638">
        <f t="shared" si="19"/>
        <v>67292</v>
      </c>
      <c r="G88" s="637">
        <f t="shared" si="23"/>
        <v>67207</v>
      </c>
      <c r="H88">
        <f>IF(SUM((MOD(A88,{4;100;400})={0;0;0})*{1;-1;1})=0,0,1)</f>
        <v>1</v>
      </c>
      <c r="J88" s="637">
        <f t="shared" si="24"/>
        <v>67207</v>
      </c>
      <c r="K88">
        <v>52</v>
      </c>
      <c r="L88" s="637">
        <f t="shared" si="25"/>
        <v>67207</v>
      </c>
      <c r="M88">
        <v>2</v>
      </c>
      <c r="N88" s="637">
        <f t="shared" si="26"/>
        <v>67207</v>
      </c>
      <c r="O88">
        <v>0</v>
      </c>
      <c r="P88" s="637">
        <f t="shared" si="27"/>
        <v>67207</v>
      </c>
      <c r="Q88">
        <v>0</v>
      </c>
      <c r="R88" s="637">
        <f t="shared" si="28"/>
        <v>67207</v>
      </c>
      <c r="S88">
        <v>0</v>
      </c>
      <c r="T88" s="637">
        <f t="shared" si="29"/>
        <v>67207</v>
      </c>
      <c r="U88" s="1" t="s">
        <v>421</v>
      </c>
      <c r="V88" s="643"/>
    </row>
    <row r="89" spans="1:22">
      <c r="A89" s="1">
        <f t="shared" si="21"/>
        <v>2085</v>
      </c>
      <c r="B89" s="1">
        <f t="shared" si="20"/>
        <v>52</v>
      </c>
      <c r="C89" s="1"/>
      <c r="D89" s="641">
        <f t="shared" si="22"/>
        <v>67573</v>
      </c>
      <c r="E89" s="638">
        <f t="shared" si="19"/>
        <v>67677</v>
      </c>
      <c r="G89" s="637">
        <f t="shared" si="23"/>
        <v>67573</v>
      </c>
      <c r="H89">
        <f>IF(SUM((MOD(A89,{4;100;400})={0;0;0})*{1;-1;1})=0,0,1)</f>
        <v>0</v>
      </c>
      <c r="J89" s="637">
        <f t="shared" si="24"/>
        <v>67573</v>
      </c>
      <c r="K89">
        <v>52</v>
      </c>
      <c r="L89" s="637">
        <f t="shared" si="25"/>
        <v>67573</v>
      </c>
      <c r="M89">
        <v>0</v>
      </c>
      <c r="N89" s="637">
        <f t="shared" si="26"/>
        <v>67573</v>
      </c>
      <c r="O89">
        <v>0</v>
      </c>
      <c r="P89" s="637">
        <f t="shared" si="27"/>
        <v>67573</v>
      </c>
      <c r="Q89">
        <v>1</v>
      </c>
      <c r="R89" s="637">
        <f t="shared" si="28"/>
        <v>67573</v>
      </c>
      <c r="S89">
        <v>1</v>
      </c>
      <c r="T89" s="637">
        <f t="shared" si="29"/>
        <v>67573</v>
      </c>
      <c r="U89" s="1" t="s">
        <v>422</v>
      </c>
      <c r="V89" s="643"/>
    </row>
    <row r="90" spans="1:22">
      <c r="A90" s="1">
        <f t="shared" si="21"/>
        <v>2086</v>
      </c>
      <c r="B90" s="1">
        <f t="shared" si="20"/>
        <v>52</v>
      </c>
      <c r="C90" s="1"/>
      <c r="D90" s="641">
        <f t="shared" si="22"/>
        <v>67938</v>
      </c>
      <c r="E90" s="638">
        <f t="shared" si="19"/>
        <v>68027</v>
      </c>
      <c r="G90" s="637">
        <f t="shared" si="23"/>
        <v>67938</v>
      </c>
      <c r="H90">
        <f>IF(SUM((MOD(A90,{4;100;400})={0;0;0})*{1;-1;1})=0,0,1)</f>
        <v>0</v>
      </c>
      <c r="J90" s="637">
        <f t="shared" si="24"/>
        <v>67938</v>
      </c>
      <c r="K90">
        <v>51</v>
      </c>
      <c r="L90" s="637">
        <f t="shared" si="25"/>
        <v>67938</v>
      </c>
      <c r="M90">
        <v>6</v>
      </c>
      <c r="N90" s="637">
        <f t="shared" si="26"/>
        <v>67938</v>
      </c>
      <c r="O90">
        <v>4</v>
      </c>
      <c r="P90" s="637">
        <f t="shared" si="27"/>
        <v>67938</v>
      </c>
      <c r="Q90">
        <v>2</v>
      </c>
      <c r="R90" s="637">
        <f t="shared" si="28"/>
        <v>67938</v>
      </c>
      <c r="S90">
        <v>2</v>
      </c>
      <c r="T90" s="637">
        <f t="shared" si="29"/>
        <v>67938</v>
      </c>
      <c r="U90" s="1" t="s">
        <v>423</v>
      </c>
      <c r="V90" s="643"/>
    </row>
    <row r="91" spans="1:22">
      <c r="A91" s="1">
        <f t="shared" si="21"/>
        <v>2087</v>
      </c>
      <c r="B91" s="1">
        <f t="shared" si="20"/>
        <v>52</v>
      </c>
      <c r="C91" s="1"/>
      <c r="D91" s="641">
        <f t="shared" si="22"/>
        <v>68303</v>
      </c>
      <c r="E91" s="638">
        <f t="shared" si="19"/>
        <v>68412</v>
      </c>
      <c r="G91" s="637">
        <f t="shared" si="23"/>
        <v>68303</v>
      </c>
      <c r="H91">
        <f>IF(SUM((MOD(A91,{4;100;400})={0;0;0})*{1;-1;1})=0,0,1)</f>
        <v>0</v>
      </c>
      <c r="J91" s="637">
        <f t="shared" si="24"/>
        <v>68303</v>
      </c>
      <c r="K91">
        <v>51</v>
      </c>
      <c r="L91" s="637">
        <f t="shared" si="25"/>
        <v>68303</v>
      </c>
      <c r="M91">
        <v>6</v>
      </c>
      <c r="N91" s="637">
        <f t="shared" si="26"/>
        <v>68303</v>
      </c>
      <c r="O91">
        <v>4</v>
      </c>
      <c r="P91" s="637">
        <f t="shared" si="27"/>
        <v>68303</v>
      </c>
      <c r="Q91">
        <v>2</v>
      </c>
      <c r="R91" s="637">
        <f t="shared" si="28"/>
        <v>68303</v>
      </c>
      <c r="S91">
        <v>2</v>
      </c>
      <c r="T91" s="637">
        <f t="shared" si="29"/>
        <v>68303</v>
      </c>
      <c r="U91" s="1" t="s">
        <v>424</v>
      </c>
      <c r="V91" s="643"/>
    </row>
    <row r="92" spans="1:22">
      <c r="A92" s="1">
        <f t="shared" si="21"/>
        <v>2088</v>
      </c>
      <c r="B92" s="1">
        <f t="shared" si="20"/>
        <v>53</v>
      </c>
      <c r="C92" s="1"/>
      <c r="D92" s="641">
        <f t="shared" si="22"/>
        <v>68668</v>
      </c>
      <c r="E92" s="638">
        <f t="shared" si="19"/>
        <v>68769</v>
      </c>
      <c r="G92" s="637">
        <f t="shared" si="23"/>
        <v>68668</v>
      </c>
      <c r="H92">
        <f>IF(SUM((MOD(A92,{4;100;400})={0;0;0})*{1;-1;1})=0,0,1)</f>
        <v>1</v>
      </c>
      <c r="J92" s="637">
        <f t="shared" si="24"/>
        <v>68668</v>
      </c>
      <c r="K92">
        <v>51</v>
      </c>
      <c r="L92" s="637">
        <f t="shared" si="25"/>
        <v>68668</v>
      </c>
      <c r="M92">
        <v>4</v>
      </c>
      <c r="N92" s="637">
        <f t="shared" si="26"/>
        <v>68668</v>
      </c>
      <c r="O92">
        <v>2</v>
      </c>
      <c r="P92" s="637">
        <f t="shared" si="27"/>
        <v>68668</v>
      </c>
      <c r="Q92">
        <v>5</v>
      </c>
      <c r="R92" s="637">
        <f t="shared" si="28"/>
        <v>68668</v>
      </c>
      <c r="S92">
        <v>5</v>
      </c>
      <c r="T92" s="637">
        <f t="shared" si="29"/>
        <v>68668</v>
      </c>
      <c r="U92" s="1" t="s">
        <v>425</v>
      </c>
      <c r="V92" s="643"/>
    </row>
    <row r="93" spans="1:22">
      <c r="A93" s="1">
        <f t="shared" si="21"/>
        <v>2089</v>
      </c>
      <c r="B93" s="1">
        <f t="shared" si="20"/>
        <v>52</v>
      </c>
      <c r="C93" s="1"/>
      <c r="D93" s="641">
        <f t="shared" si="22"/>
        <v>69034</v>
      </c>
      <c r="E93" s="638">
        <f t="shared" si="19"/>
        <v>69126</v>
      </c>
      <c r="G93" s="637">
        <f t="shared" si="23"/>
        <v>69034</v>
      </c>
      <c r="H93">
        <f>IF(SUM((MOD(A93,{4;100;400})={0;0;0})*{1;-1;1})=0,0,1)</f>
        <v>0</v>
      </c>
      <c r="J93" s="637">
        <f t="shared" si="24"/>
        <v>69034</v>
      </c>
      <c r="K93">
        <v>51</v>
      </c>
      <c r="L93" s="637">
        <f t="shared" si="25"/>
        <v>69034</v>
      </c>
      <c r="M93">
        <v>2</v>
      </c>
      <c r="N93" s="637">
        <f t="shared" si="26"/>
        <v>69034</v>
      </c>
      <c r="O93">
        <v>0</v>
      </c>
      <c r="P93" s="637">
        <f t="shared" si="27"/>
        <v>69034</v>
      </c>
      <c r="Q93">
        <v>6</v>
      </c>
      <c r="R93" s="637">
        <f t="shared" si="28"/>
        <v>69034</v>
      </c>
      <c r="S93">
        <v>5</v>
      </c>
      <c r="T93" s="637">
        <f t="shared" si="29"/>
        <v>69034</v>
      </c>
      <c r="U93" s="1" t="s">
        <v>426</v>
      </c>
      <c r="V93" s="643"/>
    </row>
    <row r="94" spans="1:22">
      <c r="A94" s="1">
        <f t="shared" si="21"/>
        <v>2090</v>
      </c>
      <c r="B94" s="1">
        <f t="shared" si="20"/>
        <v>52</v>
      </c>
      <c r="C94" s="1"/>
      <c r="D94" s="641">
        <f t="shared" si="22"/>
        <v>69399</v>
      </c>
      <c r="E94" s="638">
        <f t="shared" si="19"/>
        <v>69504</v>
      </c>
      <c r="G94" s="637">
        <f t="shared" si="23"/>
        <v>69399</v>
      </c>
      <c r="H94">
        <f>IF(SUM((MOD(A94,{4;100;400})={0;0;0})*{1;-1;1})=0,0,1)</f>
        <v>0</v>
      </c>
      <c r="J94" s="637">
        <f t="shared" si="24"/>
        <v>69399</v>
      </c>
      <c r="K94">
        <v>52</v>
      </c>
      <c r="L94" s="637">
        <f t="shared" si="25"/>
        <v>69399</v>
      </c>
      <c r="M94">
        <v>1</v>
      </c>
      <c r="N94" s="637">
        <f t="shared" si="26"/>
        <v>69399</v>
      </c>
      <c r="O94">
        <v>0</v>
      </c>
      <c r="P94" s="637">
        <f t="shared" si="27"/>
        <v>69399</v>
      </c>
      <c r="Q94">
        <v>0</v>
      </c>
      <c r="R94" s="637">
        <f t="shared" si="28"/>
        <v>69399</v>
      </c>
      <c r="S94">
        <v>0</v>
      </c>
      <c r="T94" s="637">
        <f t="shared" si="29"/>
        <v>69399</v>
      </c>
      <c r="U94" s="1" t="s">
        <v>427</v>
      </c>
      <c r="V94" s="643"/>
    </row>
    <row r="95" spans="1:22">
      <c r="A95" s="1">
        <f t="shared" si="21"/>
        <v>2091</v>
      </c>
      <c r="B95" s="1">
        <f t="shared" si="20"/>
        <v>52</v>
      </c>
      <c r="C95" s="1"/>
      <c r="D95" s="641">
        <f t="shared" si="22"/>
        <v>69764</v>
      </c>
      <c r="E95" s="638">
        <f t="shared" si="19"/>
        <v>69861</v>
      </c>
      <c r="G95" s="637">
        <f t="shared" si="23"/>
        <v>69764</v>
      </c>
      <c r="H95">
        <f>IF(SUM((MOD(A95,{4;100;400})={0;0;0})*{1;-1;1})=0,0,1)</f>
        <v>0</v>
      </c>
      <c r="J95" s="637">
        <f t="shared" si="24"/>
        <v>69764</v>
      </c>
      <c r="K95">
        <v>52</v>
      </c>
      <c r="L95" s="637">
        <f t="shared" si="25"/>
        <v>69764</v>
      </c>
      <c r="M95">
        <v>0</v>
      </c>
      <c r="N95" s="637">
        <f t="shared" si="26"/>
        <v>69764</v>
      </c>
      <c r="O95">
        <v>0</v>
      </c>
      <c r="P95" s="637">
        <f t="shared" si="27"/>
        <v>69764</v>
      </c>
      <c r="Q95">
        <v>1</v>
      </c>
      <c r="R95" s="637">
        <f t="shared" si="28"/>
        <v>69764</v>
      </c>
      <c r="S95">
        <v>1</v>
      </c>
      <c r="T95" s="637">
        <f t="shared" si="29"/>
        <v>69764</v>
      </c>
      <c r="U95" s="1" t="s">
        <v>428</v>
      </c>
      <c r="V95" s="643"/>
    </row>
    <row r="96" spans="1:22">
      <c r="A96" s="1">
        <f t="shared" si="21"/>
        <v>2092</v>
      </c>
      <c r="B96" s="1">
        <f t="shared" si="20"/>
        <v>52</v>
      </c>
      <c r="C96" s="1"/>
      <c r="D96" s="641">
        <f t="shared" si="22"/>
        <v>70129</v>
      </c>
      <c r="E96" s="638">
        <f t="shared" si="19"/>
        <v>70218</v>
      </c>
      <c r="G96" s="637">
        <f t="shared" si="23"/>
        <v>70129</v>
      </c>
      <c r="H96">
        <f>IF(SUM((MOD(A96,{4;100;400})={0;0;0})*{1;-1;1})=0,0,1)</f>
        <v>1</v>
      </c>
      <c r="J96" s="637">
        <f t="shared" si="24"/>
        <v>70129</v>
      </c>
      <c r="K96">
        <v>51</v>
      </c>
      <c r="L96" s="637">
        <f t="shared" si="25"/>
        <v>70129</v>
      </c>
      <c r="M96">
        <v>6</v>
      </c>
      <c r="N96" s="637">
        <f t="shared" si="26"/>
        <v>70129</v>
      </c>
      <c r="O96">
        <v>4</v>
      </c>
      <c r="P96" s="637">
        <f t="shared" si="27"/>
        <v>70129</v>
      </c>
      <c r="Q96">
        <v>3</v>
      </c>
      <c r="R96" s="637">
        <f t="shared" si="28"/>
        <v>70129</v>
      </c>
      <c r="S96">
        <v>3</v>
      </c>
      <c r="T96" s="637">
        <f t="shared" si="29"/>
        <v>70129</v>
      </c>
      <c r="U96" s="1" t="s">
        <v>429</v>
      </c>
      <c r="V96" s="643"/>
    </row>
    <row r="97" spans="1:22">
      <c r="A97" s="1">
        <f t="shared" si="21"/>
        <v>2093</v>
      </c>
      <c r="B97" s="1">
        <f t="shared" si="20"/>
        <v>53</v>
      </c>
      <c r="C97" s="1"/>
      <c r="D97" s="641">
        <f t="shared" si="22"/>
        <v>70495</v>
      </c>
      <c r="E97" s="638">
        <f t="shared" si="19"/>
        <v>70596</v>
      </c>
      <c r="G97" s="637">
        <f t="shared" si="23"/>
        <v>70495</v>
      </c>
      <c r="H97">
        <f>IF(SUM((MOD(A97,{4;100;400})={0;0;0})*{1;-1;1})=0,0,1)</f>
        <v>0</v>
      </c>
      <c r="J97" s="637">
        <f t="shared" si="24"/>
        <v>70495</v>
      </c>
      <c r="K97">
        <v>51</v>
      </c>
      <c r="L97" s="637">
        <f t="shared" si="25"/>
        <v>70495</v>
      </c>
      <c r="M97">
        <v>4</v>
      </c>
      <c r="N97" s="637">
        <f t="shared" si="26"/>
        <v>70495</v>
      </c>
      <c r="O97">
        <v>2</v>
      </c>
      <c r="P97" s="637">
        <f t="shared" si="27"/>
        <v>70495</v>
      </c>
      <c r="Q97">
        <v>4</v>
      </c>
      <c r="R97" s="637">
        <f t="shared" si="28"/>
        <v>70495</v>
      </c>
      <c r="S97">
        <v>4</v>
      </c>
      <c r="T97" s="637">
        <f t="shared" si="29"/>
        <v>70495</v>
      </c>
      <c r="U97" s="1" t="s">
        <v>430</v>
      </c>
      <c r="V97" s="643"/>
    </row>
    <row r="98" spans="1:22">
      <c r="A98" s="1">
        <f t="shared" si="21"/>
        <v>2094</v>
      </c>
      <c r="B98" s="1">
        <f t="shared" si="20"/>
        <v>52</v>
      </c>
      <c r="C98" s="1"/>
      <c r="D98" s="641">
        <f t="shared" si="22"/>
        <v>70860</v>
      </c>
      <c r="E98" s="638">
        <f t="shared" si="19"/>
        <v>70953</v>
      </c>
      <c r="G98" s="637">
        <f t="shared" si="23"/>
        <v>70860</v>
      </c>
      <c r="H98">
        <f>IF(SUM((MOD(A98,{4;100;400})={0;0;0})*{1;-1;1})=0,0,1)</f>
        <v>0</v>
      </c>
      <c r="J98" s="637">
        <f t="shared" si="24"/>
        <v>70860</v>
      </c>
      <c r="K98">
        <v>51</v>
      </c>
      <c r="L98" s="637">
        <f t="shared" si="25"/>
        <v>70860</v>
      </c>
      <c r="M98">
        <v>3</v>
      </c>
      <c r="N98" s="637">
        <f t="shared" si="26"/>
        <v>70860</v>
      </c>
      <c r="O98">
        <v>1</v>
      </c>
      <c r="P98" s="637">
        <f t="shared" si="27"/>
        <v>70860</v>
      </c>
      <c r="Q98">
        <v>5</v>
      </c>
      <c r="R98" s="637">
        <f t="shared" si="28"/>
        <v>70860</v>
      </c>
      <c r="S98">
        <v>5</v>
      </c>
      <c r="T98" s="637">
        <f t="shared" si="29"/>
        <v>70860</v>
      </c>
      <c r="U98" s="1" t="s">
        <v>431</v>
      </c>
      <c r="V98" s="643"/>
    </row>
    <row r="99" spans="1:22">
      <c r="A99" s="1">
        <f t="shared" si="21"/>
        <v>2095</v>
      </c>
      <c r="B99" s="1">
        <f t="shared" si="20"/>
        <v>52</v>
      </c>
      <c r="C99" s="1"/>
      <c r="D99" s="641">
        <f t="shared" si="22"/>
        <v>71225</v>
      </c>
      <c r="E99" s="638">
        <f t="shared" si="19"/>
        <v>71338</v>
      </c>
      <c r="G99" s="637">
        <f t="shared" si="23"/>
        <v>71225</v>
      </c>
      <c r="H99">
        <f>IF(SUM((MOD(A99,{4;100;400})={0;0;0})*{1;-1;1})=0,0,1)</f>
        <v>0</v>
      </c>
      <c r="J99" s="637">
        <f t="shared" si="24"/>
        <v>71225</v>
      </c>
      <c r="K99">
        <v>51</v>
      </c>
      <c r="L99" s="637">
        <f t="shared" si="25"/>
        <v>71225</v>
      </c>
      <c r="M99">
        <v>2</v>
      </c>
      <c r="N99" s="637">
        <f t="shared" si="26"/>
        <v>71225</v>
      </c>
      <c r="O99">
        <v>0</v>
      </c>
      <c r="P99" s="637">
        <f t="shared" si="27"/>
        <v>71225</v>
      </c>
      <c r="Q99">
        <v>6</v>
      </c>
      <c r="R99" s="637">
        <f t="shared" si="28"/>
        <v>71225</v>
      </c>
      <c r="S99">
        <v>5</v>
      </c>
      <c r="T99" s="637">
        <f t="shared" si="29"/>
        <v>71225</v>
      </c>
      <c r="U99" s="1" t="s">
        <v>432</v>
      </c>
      <c r="V99" s="643"/>
    </row>
    <row r="100" spans="1:22">
      <c r="A100" s="1">
        <f t="shared" si="21"/>
        <v>2096</v>
      </c>
      <c r="B100" s="1">
        <f t="shared" si="20"/>
        <v>52</v>
      </c>
      <c r="C100" s="1"/>
      <c r="D100" s="641">
        <f t="shared" si="22"/>
        <v>71590</v>
      </c>
      <c r="E100" s="638">
        <f t="shared" si="19"/>
        <v>71695</v>
      </c>
      <c r="G100" s="637">
        <f t="shared" si="23"/>
        <v>71590</v>
      </c>
      <c r="H100">
        <f>IF(SUM((MOD(A100,{4;100;400})={0;0;0})*{1;-1;1})=0,0,1)</f>
        <v>1</v>
      </c>
      <c r="J100" s="637">
        <f t="shared" si="24"/>
        <v>71590</v>
      </c>
      <c r="K100">
        <v>52</v>
      </c>
      <c r="L100" s="637">
        <f t="shared" si="25"/>
        <v>71590</v>
      </c>
      <c r="M100">
        <v>1</v>
      </c>
      <c r="N100" s="637">
        <f t="shared" si="26"/>
        <v>71590</v>
      </c>
      <c r="O100">
        <v>0</v>
      </c>
      <c r="P100" s="637">
        <f t="shared" si="27"/>
        <v>71590</v>
      </c>
      <c r="Q100">
        <v>1</v>
      </c>
      <c r="R100" s="637">
        <f t="shared" si="28"/>
        <v>71590</v>
      </c>
      <c r="S100">
        <v>1</v>
      </c>
      <c r="T100" s="637">
        <f t="shared" si="29"/>
        <v>71590</v>
      </c>
      <c r="U100" s="1" t="s">
        <v>433</v>
      </c>
      <c r="V100" s="643"/>
    </row>
    <row r="101" spans="1:22">
      <c r="A101" s="1">
        <f t="shared" si="21"/>
        <v>2097</v>
      </c>
      <c r="B101" s="1">
        <f t="shared" si="20"/>
        <v>52</v>
      </c>
      <c r="C101" s="1"/>
      <c r="D101" s="641">
        <f t="shared" si="22"/>
        <v>71956</v>
      </c>
      <c r="E101" s="638">
        <f t="shared" si="19"/>
        <v>72045</v>
      </c>
      <c r="G101" s="637">
        <f t="shared" si="23"/>
        <v>71956</v>
      </c>
      <c r="H101">
        <f>IF(SUM((MOD(A101,{4;100;400})={0;0;0})*{1;-1;1})=0,0,1)</f>
        <v>0</v>
      </c>
      <c r="J101" s="637">
        <f t="shared" si="24"/>
        <v>71956</v>
      </c>
      <c r="K101">
        <v>51</v>
      </c>
      <c r="L101" s="637">
        <f t="shared" si="25"/>
        <v>71956</v>
      </c>
      <c r="M101">
        <v>6</v>
      </c>
      <c r="N101" s="637">
        <f t="shared" si="26"/>
        <v>71956</v>
      </c>
      <c r="O101">
        <v>4</v>
      </c>
      <c r="P101" s="637">
        <f t="shared" si="27"/>
        <v>71956</v>
      </c>
      <c r="Q101">
        <v>2</v>
      </c>
      <c r="R101" s="637">
        <f t="shared" si="28"/>
        <v>71956</v>
      </c>
      <c r="S101">
        <v>2</v>
      </c>
      <c r="T101" s="637">
        <f t="shared" si="29"/>
        <v>71956</v>
      </c>
      <c r="U101" s="1" t="s">
        <v>434</v>
      </c>
      <c r="V101" s="643"/>
    </row>
    <row r="102" spans="1:22">
      <c r="A102" s="1">
        <f t="shared" si="21"/>
        <v>2098</v>
      </c>
      <c r="B102" s="1">
        <f t="shared" si="20"/>
        <v>52</v>
      </c>
      <c r="C102" s="1"/>
      <c r="D102" s="641">
        <f t="shared" si="22"/>
        <v>72321</v>
      </c>
      <c r="E102" s="638">
        <f t="shared" si="19"/>
        <v>72430</v>
      </c>
      <c r="G102" s="637">
        <f t="shared" si="23"/>
        <v>72321</v>
      </c>
      <c r="H102">
        <f>IF(SUM((MOD(A102,{4;100;400})={0;0;0})*{1;-1;1})=0,0,1)</f>
        <v>0</v>
      </c>
      <c r="J102" s="637">
        <f t="shared" si="24"/>
        <v>72321</v>
      </c>
      <c r="K102">
        <v>51</v>
      </c>
      <c r="L102" s="637">
        <f t="shared" si="25"/>
        <v>72321</v>
      </c>
      <c r="M102">
        <v>5</v>
      </c>
      <c r="N102" s="637">
        <f t="shared" si="26"/>
        <v>72321</v>
      </c>
      <c r="O102">
        <v>3</v>
      </c>
      <c r="P102" s="637">
        <f t="shared" si="27"/>
        <v>72321</v>
      </c>
      <c r="Q102">
        <v>3</v>
      </c>
      <c r="R102" s="637">
        <f t="shared" si="28"/>
        <v>72321</v>
      </c>
      <c r="S102">
        <v>3</v>
      </c>
      <c r="T102" s="637">
        <f t="shared" si="29"/>
        <v>72321</v>
      </c>
      <c r="U102" s="1" t="s">
        <v>435</v>
      </c>
      <c r="V102" s="643"/>
    </row>
    <row r="103" spans="1:22">
      <c r="A103" s="1">
        <f t="shared" si="21"/>
        <v>2099</v>
      </c>
      <c r="B103" s="1">
        <f t="shared" si="20"/>
        <v>53</v>
      </c>
      <c r="C103" s="1"/>
      <c r="D103" s="641">
        <f t="shared" si="22"/>
        <v>72686</v>
      </c>
      <c r="E103" s="638">
        <f t="shared" si="19"/>
        <v>72787</v>
      </c>
      <c r="G103" s="637">
        <f t="shared" si="23"/>
        <v>72686</v>
      </c>
      <c r="H103">
        <f>IF(SUM((MOD(A103,{4;100;400})={0;0;0})*{1;-1;1})=0,0,1)</f>
        <v>0</v>
      </c>
      <c r="J103" s="637">
        <f t="shared" si="24"/>
        <v>72686</v>
      </c>
      <c r="K103">
        <v>51</v>
      </c>
      <c r="L103" s="637">
        <f t="shared" si="25"/>
        <v>72686</v>
      </c>
      <c r="M103">
        <v>4</v>
      </c>
      <c r="N103" s="637">
        <f t="shared" si="26"/>
        <v>72686</v>
      </c>
      <c r="O103">
        <v>2</v>
      </c>
      <c r="P103" s="637">
        <f t="shared" si="27"/>
        <v>72686</v>
      </c>
      <c r="Q103">
        <v>4</v>
      </c>
      <c r="R103" s="637">
        <f t="shared" si="28"/>
        <v>72686</v>
      </c>
      <c r="S103">
        <v>4</v>
      </c>
      <c r="T103" s="637">
        <f t="shared" si="29"/>
        <v>72686</v>
      </c>
      <c r="U103" s="1" t="s">
        <v>436</v>
      </c>
      <c r="V103" s="643"/>
    </row>
  </sheetData>
  <sheetProtection password="C8BB" sheet="1" objects="1" scenarios="1"/>
  <mergeCells count="9">
    <mergeCell ref="D2:E2"/>
    <mergeCell ref="A2:B2"/>
    <mergeCell ref="R2:S2"/>
    <mergeCell ref="T2:U2"/>
    <mergeCell ref="G2:H2"/>
    <mergeCell ref="J2:K2"/>
    <mergeCell ref="L2:M2"/>
    <mergeCell ref="N2:O2"/>
    <mergeCell ref="P2:Q2"/>
  </mergeCells>
  <phoneticPr fontId="68" type="noConversion"/>
  <pageMargins left="0.7" right="0.7" top="0.78749999999999998" bottom="0.78749999999999998" header="0.51180555555555551" footer="0.51180555555555551"/>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IV225"/>
  <sheetViews>
    <sheetView workbookViewId="0">
      <selection activeCell="M9" sqref="M9:N9"/>
    </sheetView>
  </sheetViews>
  <sheetFormatPr baseColWidth="10" defaultRowHeight="12.75"/>
  <cols>
    <col min="1" max="1" width="4.140625" style="101" customWidth="1"/>
    <col min="2" max="2" width="6.42578125" style="101" customWidth="1"/>
    <col min="3" max="3" width="25" style="101" customWidth="1"/>
    <col min="4" max="6" width="10.85546875" style="101" customWidth="1"/>
    <col min="7" max="8" width="11" style="101" customWidth="1"/>
    <col min="9" max="9" width="9.85546875" style="101" customWidth="1"/>
    <col min="10" max="10" width="10.42578125" style="101" customWidth="1"/>
    <col min="11" max="11" width="9.7109375" style="101" customWidth="1"/>
    <col min="12" max="12" width="10.42578125" style="101" customWidth="1"/>
    <col min="13" max="13" width="12.7109375" style="101" customWidth="1"/>
    <col min="14" max="14" width="47" style="101" customWidth="1"/>
    <col min="15" max="15" width="0" style="101" hidden="1" customWidth="1"/>
    <col min="16" max="16" width="0" style="102" hidden="1" customWidth="1"/>
    <col min="17" max="165" width="11.42578125" style="102"/>
    <col min="166" max="16384" width="11.42578125" style="101"/>
  </cols>
  <sheetData>
    <row r="1" spans="1:256" s="104" customFormat="1" ht="4.5" customHeight="1">
      <c r="A1" s="103"/>
      <c r="B1" s="103"/>
      <c r="C1" s="103"/>
      <c r="D1" s="103"/>
      <c r="E1" s="103"/>
      <c r="F1" s="103"/>
      <c r="G1" s="103"/>
      <c r="H1" s="103"/>
      <c r="I1" s="103"/>
      <c r="J1" s="103"/>
      <c r="K1" s="103"/>
      <c r="L1" s="103"/>
      <c r="M1" s="103"/>
      <c r="N1" s="103"/>
      <c r="O1" s="103"/>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row>
    <row r="2" spans="1:256" s="108" customFormat="1" ht="18" customHeight="1">
      <c r="A2" s="106"/>
      <c r="B2" s="106"/>
      <c r="C2" s="107"/>
      <c r="D2" s="107"/>
      <c r="E2" s="107"/>
      <c r="F2" s="107"/>
      <c r="G2" s="107"/>
      <c r="H2" s="107"/>
      <c r="I2" s="107"/>
      <c r="J2" s="107"/>
      <c r="K2" s="107"/>
      <c r="L2" s="107"/>
      <c r="M2" s="107"/>
      <c r="N2" s="107"/>
      <c r="O2" s="107"/>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row>
    <row r="3" spans="1:256" s="108" customFormat="1" ht="6" customHeight="1">
      <c r="A3" s="106"/>
      <c r="B3" s="106"/>
      <c r="C3" s="107"/>
      <c r="D3" s="107"/>
      <c r="E3" s="107"/>
      <c r="F3" s="107"/>
      <c r="G3" s="107"/>
      <c r="H3" s="107"/>
      <c r="I3" s="107"/>
      <c r="J3" s="107"/>
      <c r="K3" s="107"/>
      <c r="L3" s="107"/>
      <c r="M3" s="107"/>
      <c r="N3" s="107"/>
      <c r="O3" s="107"/>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row>
    <row r="4" spans="1:256" s="108" customFormat="1" ht="14.25" customHeight="1">
      <c r="A4" s="107"/>
      <c r="B4" s="107"/>
      <c r="C4" s="750" t="s">
        <v>150</v>
      </c>
      <c r="D4" s="750"/>
      <c r="E4" s="751" t="str">
        <f>Zeitbudget!C4</f>
        <v>Name, Vorname</v>
      </c>
      <c r="F4" s="751"/>
      <c r="G4" s="751"/>
      <c r="H4" s="751"/>
      <c r="I4" s="751"/>
      <c r="J4" s="111" t="s">
        <v>151</v>
      </c>
      <c r="K4" s="107"/>
      <c r="L4" s="752">
        <v>41122</v>
      </c>
      <c r="M4" s="752"/>
      <c r="N4" s="107"/>
      <c r="O4" s="111"/>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row>
    <row r="5" spans="1:256" s="108" customFormat="1" ht="11.25" customHeight="1">
      <c r="A5" s="107"/>
      <c r="B5" s="107"/>
      <c r="C5" s="112"/>
      <c r="D5" s="112"/>
      <c r="E5" s="112"/>
      <c r="F5" s="112"/>
      <c r="G5" s="113"/>
      <c r="H5" s="113"/>
      <c r="I5" s="112"/>
      <c r="J5" s="112"/>
      <c r="K5" s="112"/>
      <c r="L5" s="112"/>
      <c r="M5" s="110"/>
      <c r="N5" s="107"/>
      <c r="O5" s="112"/>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row>
    <row r="6" spans="1:256" s="117" customFormat="1" ht="12" customHeight="1">
      <c r="A6" s="114"/>
      <c r="B6" s="753" t="s">
        <v>152</v>
      </c>
      <c r="C6" s="753" t="s">
        <v>59</v>
      </c>
      <c r="D6" s="754" t="s">
        <v>153</v>
      </c>
      <c r="E6" s="755" t="s">
        <v>154</v>
      </c>
      <c r="F6" s="755"/>
      <c r="G6" s="756" t="s">
        <v>155</v>
      </c>
      <c r="H6" s="756" t="s">
        <v>156</v>
      </c>
      <c r="I6" s="756" t="s">
        <v>157</v>
      </c>
      <c r="J6" s="756" t="s">
        <v>158</v>
      </c>
      <c r="K6" s="756" t="s">
        <v>159</v>
      </c>
      <c r="L6" s="756" t="s">
        <v>160</v>
      </c>
      <c r="M6" s="753" t="s">
        <v>161</v>
      </c>
      <c r="N6" s="753"/>
      <c r="O6" s="116"/>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c r="GZ6" s="118"/>
      <c r="HA6" s="118"/>
      <c r="HB6" s="118"/>
      <c r="HC6" s="118"/>
      <c r="HD6" s="118"/>
      <c r="HE6" s="118"/>
      <c r="HF6" s="118"/>
      <c r="HG6" s="118"/>
      <c r="HH6" s="118"/>
      <c r="HI6" s="118"/>
      <c r="HJ6" s="118"/>
      <c r="HK6" s="118"/>
      <c r="HL6" s="118"/>
      <c r="HM6" s="118"/>
      <c r="HN6" s="118"/>
      <c r="HO6" s="118"/>
      <c r="HP6" s="118"/>
      <c r="HQ6" s="118"/>
      <c r="HR6" s="118"/>
      <c r="HS6" s="118"/>
      <c r="HT6" s="118"/>
      <c r="HU6" s="118"/>
      <c r="HV6" s="118"/>
      <c r="HW6" s="118"/>
      <c r="HX6" s="118"/>
      <c r="HY6" s="118"/>
      <c r="HZ6" s="118"/>
      <c r="IA6" s="118"/>
      <c r="IB6" s="118"/>
      <c r="IC6" s="118"/>
      <c r="ID6" s="118"/>
      <c r="IE6" s="118"/>
      <c r="IF6" s="118"/>
      <c r="IG6" s="118"/>
      <c r="IH6" s="118"/>
      <c r="II6" s="118"/>
      <c r="IJ6" s="118"/>
      <c r="IK6" s="118"/>
      <c r="IL6" s="118"/>
      <c r="IM6" s="118"/>
      <c r="IN6" s="118"/>
      <c r="IO6" s="118"/>
      <c r="IP6" s="118"/>
      <c r="IQ6" s="118"/>
      <c r="IR6" s="118"/>
      <c r="IS6" s="118"/>
      <c r="IT6" s="118"/>
      <c r="IU6" s="118"/>
      <c r="IV6" s="118"/>
    </row>
    <row r="7" spans="1:256" s="117" customFormat="1" ht="24.75" customHeight="1">
      <c r="A7" s="114"/>
      <c r="B7" s="753"/>
      <c r="C7" s="753"/>
      <c r="D7" s="754"/>
      <c r="E7" s="115" t="s">
        <v>162</v>
      </c>
      <c r="F7" s="115" t="s">
        <v>163</v>
      </c>
      <c r="G7" s="756"/>
      <c r="H7" s="756"/>
      <c r="I7" s="756" t="s">
        <v>164</v>
      </c>
      <c r="J7" s="756" t="s">
        <v>165</v>
      </c>
      <c r="K7" s="756" t="s">
        <v>166</v>
      </c>
      <c r="L7" s="756" t="s">
        <v>165</v>
      </c>
      <c r="M7" s="753"/>
      <c r="N7" s="753"/>
      <c r="O7" s="119"/>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c r="HB7" s="118"/>
      <c r="HC7" s="118"/>
      <c r="HD7" s="118"/>
      <c r="HE7" s="118"/>
      <c r="HF7" s="118"/>
      <c r="HG7" s="118"/>
      <c r="HH7" s="118"/>
      <c r="HI7" s="118"/>
      <c r="HJ7" s="118"/>
      <c r="HK7" s="118"/>
      <c r="HL7" s="118"/>
      <c r="HM7" s="118"/>
      <c r="HN7" s="118"/>
      <c r="HO7" s="118"/>
      <c r="HP7" s="118"/>
      <c r="HQ7" s="118"/>
      <c r="HR7" s="118"/>
      <c r="HS7" s="118"/>
      <c r="HT7" s="118"/>
      <c r="HU7" s="118"/>
      <c r="HV7" s="118"/>
      <c r="HW7" s="118"/>
      <c r="HX7" s="118"/>
      <c r="HY7" s="118"/>
      <c r="HZ7" s="118"/>
      <c r="IA7" s="118"/>
      <c r="IB7" s="118"/>
      <c r="IC7" s="118"/>
      <c r="ID7" s="118"/>
      <c r="IE7" s="118"/>
      <c r="IF7" s="118"/>
      <c r="IG7" s="118"/>
      <c r="IH7" s="118"/>
      <c r="II7" s="118"/>
      <c r="IJ7" s="118"/>
      <c r="IK7" s="118"/>
      <c r="IL7" s="118"/>
      <c r="IM7" s="118"/>
      <c r="IN7" s="118"/>
      <c r="IO7" s="118"/>
      <c r="IP7" s="118"/>
      <c r="IQ7" s="118"/>
      <c r="IR7" s="118"/>
      <c r="IS7" s="118"/>
      <c r="IT7" s="118"/>
      <c r="IU7" s="118"/>
      <c r="IV7" s="118"/>
    </row>
    <row r="8" spans="1:256" ht="12" customHeight="1">
      <c r="A8" s="120"/>
      <c r="B8" s="121" t="str">
        <f>IF(OR(Therapieübersicht!B9="abgeschlossen"),"√","o")</f>
        <v>o</v>
      </c>
      <c r="C8" s="661" t="s">
        <v>442</v>
      </c>
      <c r="D8" s="662">
        <v>40940</v>
      </c>
      <c r="E8" s="663">
        <v>20</v>
      </c>
      <c r="F8" s="663">
        <v>45</v>
      </c>
      <c r="G8" s="123">
        <f t="shared" ref="G8:G71" si="0">IF(E8=0," ",SUM(E8*F8))</f>
        <v>900</v>
      </c>
      <c r="H8" s="122">
        <v>100</v>
      </c>
      <c r="I8" s="662">
        <v>43922</v>
      </c>
      <c r="J8" s="662">
        <v>43963</v>
      </c>
      <c r="K8" s="662">
        <v>44196</v>
      </c>
      <c r="L8" s="664" t="s">
        <v>443</v>
      </c>
      <c r="M8" s="748" t="s">
        <v>444</v>
      </c>
      <c r="N8" s="749"/>
      <c r="O8" s="124">
        <f t="shared" ref="O8:O17" si="1">IF(L8="Mo",1,IF(L8="Di",2,IF(L8="Mi",3,IF(L8="Do",4,IF(L8="Fr",5,IF(L8="Sa",6,IF(L8="So",7,"-1 ")))))))</f>
        <v>2</v>
      </c>
      <c r="P8" s="102">
        <v>1</v>
      </c>
    </row>
    <row r="9" spans="1:256" ht="10.5" customHeight="1">
      <c r="A9" s="120"/>
      <c r="B9" s="121" t="str">
        <f>IF(OR(Therapieübersicht!B10="abgeschlossen"),"√","o")</f>
        <v>o</v>
      </c>
      <c r="C9" s="661"/>
      <c r="D9" s="662"/>
      <c r="E9" s="663"/>
      <c r="F9" s="663"/>
      <c r="G9" s="123" t="str">
        <f t="shared" si="0"/>
        <v xml:space="preserve"> </v>
      </c>
      <c r="H9" s="122"/>
      <c r="I9" s="662"/>
      <c r="J9" s="662"/>
      <c r="K9" s="662"/>
      <c r="L9" s="664"/>
      <c r="M9" s="748"/>
      <c r="N9" s="749"/>
      <c r="O9" s="124" t="str">
        <f t="shared" si="1"/>
        <v xml:space="preserve">-1 </v>
      </c>
      <c r="P9" s="102">
        <f>SUM(P8+1)</f>
        <v>2</v>
      </c>
    </row>
    <row r="10" spans="1:256" ht="10.5" customHeight="1">
      <c r="A10" s="120"/>
      <c r="B10" s="121" t="str">
        <f>IF(OR(Therapieübersicht!B11="abgeschlossen"),"√","o")</f>
        <v>o</v>
      </c>
      <c r="C10" s="661"/>
      <c r="D10" s="662"/>
      <c r="E10" s="663"/>
      <c r="F10" s="663"/>
      <c r="G10" s="123" t="str">
        <f t="shared" si="0"/>
        <v xml:space="preserve"> </v>
      </c>
      <c r="H10" s="122"/>
      <c r="I10" s="662"/>
      <c r="J10" s="662"/>
      <c r="K10" s="662"/>
      <c r="L10" s="664"/>
      <c r="M10" s="748"/>
      <c r="N10" s="749"/>
      <c r="O10" s="124" t="str">
        <f t="shared" si="1"/>
        <v xml:space="preserve">-1 </v>
      </c>
      <c r="P10" s="102">
        <f t="shared" ref="P10:P73" si="2">SUM(P9+1)</f>
        <v>3</v>
      </c>
    </row>
    <row r="11" spans="1:256" ht="10.5" customHeight="1">
      <c r="A11" s="120"/>
      <c r="B11" s="121" t="str">
        <f>IF(OR(Therapieübersicht!B12="abgeschlossen"),"√","o")</f>
        <v>o</v>
      </c>
      <c r="C11" s="661"/>
      <c r="D11" s="662"/>
      <c r="E11" s="663"/>
      <c r="F11" s="663"/>
      <c r="G11" s="123" t="str">
        <f t="shared" si="0"/>
        <v xml:space="preserve"> </v>
      </c>
      <c r="H11" s="122"/>
      <c r="I11" s="662"/>
      <c r="J11" s="662"/>
      <c r="K11" s="662"/>
      <c r="L11" s="664"/>
      <c r="M11" s="748"/>
      <c r="N11" s="749"/>
      <c r="O11" s="124" t="str">
        <f t="shared" si="1"/>
        <v xml:space="preserve">-1 </v>
      </c>
      <c r="P11" s="102">
        <f t="shared" si="2"/>
        <v>4</v>
      </c>
    </row>
    <row r="12" spans="1:256" ht="10.5" customHeight="1">
      <c r="A12" s="120"/>
      <c r="B12" s="121" t="str">
        <f>IF(OR(Therapieübersicht!B13="abgeschlossen"),"√","o")</f>
        <v>o</v>
      </c>
      <c r="C12" s="661"/>
      <c r="D12" s="662"/>
      <c r="E12" s="663"/>
      <c r="F12" s="663"/>
      <c r="G12" s="123" t="str">
        <f t="shared" si="0"/>
        <v xml:space="preserve"> </v>
      </c>
      <c r="H12" s="122"/>
      <c r="I12" s="662"/>
      <c r="J12" s="662"/>
      <c r="K12" s="662"/>
      <c r="L12" s="664"/>
      <c r="M12" s="748"/>
      <c r="N12" s="749"/>
      <c r="O12" s="124" t="str">
        <f t="shared" si="1"/>
        <v xml:space="preserve">-1 </v>
      </c>
      <c r="P12" s="102">
        <f t="shared" si="2"/>
        <v>5</v>
      </c>
    </row>
    <row r="13" spans="1:256" ht="10.5" customHeight="1">
      <c r="A13" s="120"/>
      <c r="B13" s="121" t="str">
        <f>IF(OR(Therapieübersicht!B14="abgeschlossen"),"√","o")</f>
        <v>o</v>
      </c>
      <c r="C13" s="661"/>
      <c r="D13" s="662"/>
      <c r="E13" s="663"/>
      <c r="F13" s="663"/>
      <c r="G13" s="123" t="str">
        <f t="shared" si="0"/>
        <v xml:space="preserve"> </v>
      </c>
      <c r="H13" s="122"/>
      <c r="I13" s="662"/>
      <c r="J13" s="662"/>
      <c r="K13" s="662"/>
      <c r="L13" s="664"/>
      <c r="M13" s="748"/>
      <c r="N13" s="749"/>
      <c r="O13" s="124" t="str">
        <f t="shared" si="1"/>
        <v xml:space="preserve">-1 </v>
      </c>
      <c r="P13" s="102">
        <f t="shared" si="2"/>
        <v>6</v>
      </c>
    </row>
    <row r="14" spans="1:256" ht="10.5" customHeight="1">
      <c r="A14" s="120"/>
      <c r="B14" s="121" t="str">
        <f>IF(OR(Therapieübersicht!B15="abgeschlossen"),"√","o")</f>
        <v>o</v>
      </c>
      <c r="C14" s="661"/>
      <c r="D14" s="662"/>
      <c r="E14" s="663"/>
      <c r="F14" s="663"/>
      <c r="G14" s="123" t="str">
        <f t="shared" si="0"/>
        <v xml:space="preserve"> </v>
      </c>
      <c r="H14" s="122"/>
      <c r="I14" s="662"/>
      <c r="J14" s="662"/>
      <c r="K14" s="662"/>
      <c r="L14" s="664"/>
      <c r="M14" s="748"/>
      <c r="N14" s="749"/>
      <c r="O14" s="124" t="str">
        <f t="shared" si="1"/>
        <v xml:space="preserve">-1 </v>
      </c>
      <c r="P14" s="102">
        <f t="shared" si="2"/>
        <v>7</v>
      </c>
    </row>
    <row r="15" spans="1:256" ht="10.5" customHeight="1">
      <c r="A15" s="120"/>
      <c r="B15" s="121" t="str">
        <f>IF(OR(Therapieübersicht!B16="abgeschlossen"),"√","o")</f>
        <v>o</v>
      </c>
      <c r="C15" s="661"/>
      <c r="D15" s="662"/>
      <c r="E15" s="663"/>
      <c r="F15" s="663"/>
      <c r="G15" s="123" t="str">
        <f t="shared" si="0"/>
        <v xml:space="preserve"> </v>
      </c>
      <c r="H15" s="122"/>
      <c r="I15" s="662"/>
      <c r="J15" s="662"/>
      <c r="K15" s="662"/>
      <c r="L15" s="664"/>
      <c r="M15" s="748"/>
      <c r="N15" s="749"/>
      <c r="O15" s="124" t="str">
        <f t="shared" si="1"/>
        <v xml:space="preserve">-1 </v>
      </c>
      <c r="P15" s="102">
        <f t="shared" si="2"/>
        <v>8</v>
      </c>
    </row>
    <row r="16" spans="1:256" ht="10.5" customHeight="1">
      <c r="A16" s="120"/>
      <c r="B16" s="121" t="str">
        <f>IF(OR(Therapieübersicht!B17="abgeschlossen"),"√","o")</f>
        <v>o</v>
      </c>
      <c r="C16" s="661"/>
      <c r="D16" s="662"/>
      <c r="E16" s="663"/>
      <c r="F16" s="663"/>
      <c r="G16" s="123" t="str">
        <f t="shared" si="0"/>
        <v xml:space="preserve"> </v>
      </c>
      <c r="H16" s="122"/>
      <c r="I16" s="662"/>
      <c r="J16" s="662"/>
      <c r="K16" s="662"/>
      <c r="L16" s="664"/>
      <c r="M16" s="748"/>
      <c r="N16" s="749"/>
      <c r="O16" s="124" t="str">
        <f t="shared" si="1"/>
        <v xml:space="preserve">-1 </v>
      </c>
      <c r="P16" s="102">
        <f t="shared" si="2"/>
        <v>9</v>
      </c>
    </row>
    <row r="17" spans="1:16" ht="10.5" customHeight="1">
      <c r="A17" s="120"/>
      <c r="B17" s="121" t="str">
        <f>IF(OR(Therapieübersicht!B18="abgeschlossen"),"√","o")</f>
        <v>o</v>
      </c>
      <c r="C17" s="661"/>
      <c r="D17" s="662"/>
      <c r="E17" s="663"/>
      <c r="F17" s="663"/>
      <c r="G17" s="123" t="str">
        <f t="shared" si="0"/>
        <v xml:space="preserve"> </v>
      </c>
      <c r="H17" s="122"/>
      <c r="I17" s="662"/>
      <c r="J17" s="662"/>
      <c r="K17" s="662"/>
      <c r="L17" s="664"/>
      <c r="M17" s="748"/>
      <c r="N17" s="749"/>
      <c r="O17" s="124" t="str">
        <f t="shared" si="1"/>
        <v xml:space="preserve">-1 </v>
      </c>
      <c r="P17" s="102">
        <f t="shared" si="2"/>
        <v>10</v>
      </c>
    </row>
    <row r="18" spans="1:16" ht="10.5" customHeight="1">
      <c r="A18" s="120"/>
      <c r="B18" s="121" t="str">
        <f>IF(OR(Therapieübersicht!B19="abgeschlossen"),"√","o")</f>
        <v>o</v>
      </c>
      <c r="C18" s="661"/>
      <c r="D18" s="662"/>
      <c r="E18" s="663"/>
      <c r="F18" s="663"/>
      <c r="G18" s="123" t="str">
        <f t="shared" si="0"/>
        <v xml:space="preserve"> </v>
      </c>
      <c r="H18" s="122"/>
      <c r="I18" s="662"/>
      <c r="J18" s="662"/>
      <c r="K18" s="662"/>
      <c r="L18" s="664"/>
      <c r="M18" s="748"/>
      <c r="N18" s="749"/>
      <c r="O18" s="124" t="str">
        <f t="shared" ref="O18:O49" si="3">IF(L18="Mo",1,IF(L18="Di",2,IF(L18="Mi",3,IF(L18="Do",4,IF(L18="Fr",5,IF(L18="Sa",6,IF(L18="So",7,"")))))))</f>
        <v/>
      </c>
      <c r="P18" s="102">
        <f t="shared" si="2"/>
        <v>11</v>
      </c>
    </row>
    <row r="19" spans="1:16" ht="10.5" customHeight="1">
      <c r="A19" s="120"/>
      <c r="B19" s="121" t="str">
        <f>IF(OR(Therapieübersicht!B20="abgeschlossen"),"√","o")</f>
        <v>o</v>
      </c>
      <c r="C19" s="661"/>
      <c r="D19" s="662"/>
      <c r="E19" s="663"/>
      <c r="F19" s="663"/>
      <c r="G19" s="123" t="str">
        <f t="shared" si="0"/>
        <v xml:space="preserve"> </v>
      </c>
      <c r="H19" s="122"/>
      <c r="I19" s="662"/>
      <c r="J19" s="662"/>
      <c r="K19" s="662"/>
      <c r="L19" s="664"/>
      <c r="M19" s="748"/>
      <c r="N19" s="749"/>
      <c r="O19" s="124" t="str">
        <f t="shared" si="3"/>
        <v/>
      </c>
      <c r="P19" s="102">
        <f t="shared" si="2"/>
        <v>12</v>
      </c>
    </row>
    <row r="20" spans="1:16" ht="10.5" customHeight="1">
      <c r="A20" s="120"/>
      <c r="B20" s="121" t="str">
        <f>IF(OR(Therapieübersicht!B21="abgeschlossen"),"√","o")</f>
        <v>o</v>
      </c>
      <c r="C20" s="661"/>
      <c r="D20" s="662"/>
      <c r="E20" s="663"/>
      <c r="F20" s="663"/>
      <c r="G20" s="123" t="str">
        <f t="shared" si="0"/>
        <v xml:space="preserve"> </v>
      </c>
      <c r="H20" s="122"/>
      <c r="I20" s="662"/>
      <c r="J20" s="662"/>
      <c r="K20" s="662"/>
      <c r="L20" s="664"/>
      <c r="M20" s="748"/>
      <c r="N20" s="749"/>
      <c r="O20" s="124" t="str">
        <f t="shared" si="3"/>
        <v/>
      </c>
      <c r="P20" s="102">
        <f t="shared" si="2"/>
        <v>13</v>
      </c>
    </row>
    <row r="21" spans="1:16" ht="10.5" customHeight="1">
      <c r="A21" s="120"/>
      <c r="B21" s="121" t="str">
        <f>IF(OR(Therapieübersicht!B22="abgeschlossen"),"√","o")</f>
        <v>o</v>
      </c>
      <c r="C21" s="661"/>
      <c r="D21" s="662"/>
      <c r="E21" s="663"/>
      <c r="F21" s="663"/>
      <c r="G21" s="123" t="str">
        <f t="shared" si="0"/>
        <v xml:space="preserve"> </v>
      </c>
      <c r="H21" s="122"/>
      <c r="I21" s="662"/>
      <c r="J21" s="662"/>
      <c r="K21" s="662"/>
      <c r="L21" s="664"/>
      <c r="M21" s="748"/>
      <c r="N21" s="749"/>
      <c r="O21" s="124" t="str">
        <f t="shared" si="3"/>
        <v/>
      </c>
      <c r="P21" s="102">
        <f t="shared" si="2"/>
        <v>14</v>
      </c>
    </row>
    <row r="22" spans="1:16" ht="10.5" customHeight="1">
      <c r="A22" s="120"/>
      <c r="B22" s="121" t="str">
        <f>IF(OR(Therapieübersicht!B23="abgeschlossen"),"√","o")</f>
        <v>o</v>
      </c>
      <c r="C22" s="661"/>
      <c r="D22" s="662"/>
      <c r="E22" s="663"/>
      <c r="F22" s="663"/>
      <c r="G22" s="123" t="str">
        <f t="shared" si="0"/>
        <v xml:space="preserve"> </v>
      </c>
      <c r="H22" s="122"/>
      <c r="I22" s="662"/>
      <c r="J22" s="662"/>
      <c r="K22" s="662"/>
      <c r="L22" s="664"/>
      <c r="M22" s="748"/>
      <c r="N22" s="749"/>
      <c r="O22" s="124" t="str">
        <f t="shared" si="3"/>
        <v/>
      </c>
      <c r="P22" s="102">
        <f t="shared" si="2"/>
        <v>15</v>
      </c>
    </row>
    <row r="23" spans="1:16" ht="10.5" customHeight="1">
      <c r="A23" s="120"/>
      <c r="B23" s="121" t="str">
        <f>IF(OR(Therapieübersicht!B24="abgeschlossen"),"√","o")</f>
        <v>o</v>
      </c>
      <c r="C23" s="661"/>
      <c r="D23" s="662"/>
      <c r="E23" s="663"/>
      <c r="F23" s="663"/>
      <c r="G23" s="123" t="str">
        <f t="shared" si="0"/>
        <v xml:space="preserve"> </v>
      </c>
      <c r="H23" s="122"/>
      <c r="I23" s="662"/>
      <c r="J23" s="662"/>
      <c r="K23" s="662"/>
      <c r="L23" s="664"/>
      <c r="M23" s="748"/>
      <c r="N23" s="749"/>
      <c r="O23" s="124" t="str">
        <f t="shared" si="3"/>
        <v/>
      </c>
      <c r="P23" s="102">
        <f t="shared" si="2"/>
        <v>16</v>
      </c>
    </row>
    <row r="24" spans="1:16" ht="10.5" customHeight="1">
      <c r="A24" s="120"/>
      <c r="B24" s="121" t="str">
        <f>IF(OR(Therapieübersicht!B25="abgeschlossen"),"√","o")</f>
        <v>o</v>
      </c>
      <c r="C24" s="661"/>
      <c r="D24" s="662"/>
      <c r="E24" s="663"/>
      <c r="F24" s="663"/>
      <c r="G24" s="123" t="str">
        <f t="shared" si="0"/>
        <v xml:space="preserve"> </v>
      </c>
      <c r="H24" s="126"/>
      <c r="I24" s="662"/>
      <c r="J24" s="662"/>
      <c r="K24" s="662"/>
      <c r="L24" s="664"/>
      <c r="M24" s="748"/>
      <c r="N24" s="749"/>
      <c r="O24" s="124" t="str">
        <f t="shared" si="3"/>
        <v/>
      </c>
      <c r="P24" s="102">
        <f t="shared" si="2"/>
        <v>17</v>
      </c>
    </row>
    <row r="25" spans="1:16" ht="10.5" customHeight="1">
      <c r="A25" s="120"/>
      <c r="B25" s="121" t="str">
        <f>IF(OR(Therapieübersicht!B26="abgeschlossen"),"√","o")</f>
        <v>o</v>
      </c>
      <c r="C25" s="661"/>
      <c r="D25" s="662"/>
      <c r="E25" s="663"/>
      <c r="F25" s="663"/>
      <c r="G25" s="123" t="str">
        <f t="shared" si="0"/>
        <v xml:space="preserve"> </v>
      </c>
      <c r="H25" s="126"/>
      <c r="I25" s="662"/>
      <c r="J25" s="662"/>
      <c r="K25" s="662"/>
      <c r="L25" s="664"/>
      <c r="M25" s="748"/>
      <c r="N25" s="749"/>
      <c r="O25" s="124" t="str">
        <f t="shared" si="3"/>
        <v/>
      </c>
      <c r="P25" s="102">
        <f t="shared" si="2"/>
        <v>18</v>
      </c>
    </row>
    <row r="26" spans="1:16" ht="10.5" customHeight="1">
      <c r="A26" s="120"/>
      <c r="B26" s="121" t="str">
        <f>IF(OR(Therapieübersicht!B27="abgeschlossen"),"√","o")</f>
        <v>o</v>
      </c>
      <c r="C26" s="661"/>
      <c r="D26" s="662"/>
      <c r="E26" s="663"/>
      <c r="F26" s="663"/>
      <c r="G26" s="123" t="str">
        <f t="shared" si="0"/>
        <v xml:space="preserve"> </v>
      </c>
      <c r="H26" s="126"/>
      <c r="I26" s="662"/>
      <c r="J26" s="662"/>
      <c r="K26" s="662"/>
      <c r="L26" s="664"/>
      <c r="M26" s="748"/>
      <c r="N26" s="749"/>
      <c r="O26" s="124" t="str">
        <f t="shared" si="3"/>
        <v/>
      </c>
      <c r="P26" s="102">
        <f t="shared" si="2"/>
        <v>19</v>
      </c>
    </row>
    <row r="27" spans="1:16" ht="10.5" customHeight="1">
      <c r="A27" s="120"/>
      <c r="B27" s="121" t="str">
        <f>IF(OR(Therapieübersicht!B28="abgeschlossen"),"√","o")</f>
        <v>o</v>
      </c>
      <c r="C27" s="661"/>
      <c r="D27" s="662"/>
      <c r="E27" s="663"/>
      <c r="F27" s="663"/>
      <c r="G27" s="123" t="str">
        <f t="shared" si="0"/>
        <v xml:space="preserve"> </v>
      </c>
      <c r="H27" s="126"/>
      <c r="I27" s="662"/>
      <c r="J27" s="662"/>
      <c r="K27" s="662"/>
      <c r="L27" s="664"/>
      <c r="M27" s="748"/>
      <c r="N27" s="749"/>
      <c r="O27" s="124" t="str">
        <f t="shared" si="3"/>
        <v/>
      </c>
      <c r="P27" s="102">
        <f t="shared" si="2"/>
        <v>20</v>
      </c>
    </row>
    <row r="28" spans="1:16" ht="10.5" customHeight="1">
      <c r="A28" s="120"/>
      <c r="B28" s="121" t="str">
        <f>IF(OR(Therapieübersicht!B29="abgeschlossen"),"√","o")</f>
        <v>o</v>
      </c>
      <c r="C28" s="661"/>
      <c r="D28" s="662"/>
      <c r="E28" s="663"/>
      <c r="F28" s="663"/>
      <c r="G28" s="123" t="str">
        <f t="shared" si="0"/>
        <v xml:space="preserve"> </v>
      </c>
      <c r="H28" s="126"/>
      <c r="I28" s="662"/>
      <c r="J28" s="662"/>
      <c r="K28" s="662"/>
      <c r="L28" s="664"/>
      <c r="M28" s="748"/>
      <c r="N28" s="749"/>
      <c r="O28" s="124" t="str">
        <f t="shared" si="3"/>
        <v/>
      </c>
      <c r="P28" s="102">
        <f t="shared" si="2"/>
        <v>21</v>
      </c>
    </row>
    <row r="29" spans="1:16" ht="10.5" customHeight="1">
      <c r="A29" s="120"/>
      <c r="B29" s="121" t="str">
        <f>IF(OR(Therapieübersicht!B30="abgeschlossen"),"√","o")</f>
        <v>o</v>
      </c>
      <c r="C29" s="661"/>
      <c r="D29" s="662"/>
      <c r="E29" s="663"/>
      <c r="F29" s="663"/>
      <c r="G29" s="123" t="str">
        <f t="shared" si="0"/>
        <v xml:space="preserve"> </v>
      </c>
      <c r="H29" s="126"/>
      <c r="I29" s="662"/>
      <c r="J29" s="662"/>
      <c r="K29" s="662"/>
      <c r="L29" s="664"/>
      <c r="M29" s="748"/>
      <c r="N29" s="749"/>
      <c r="O29" s="124" t="str">
        <f t="shared" si="3"/>
        <v/>
      </c>
      <c r="P29" s="102">
        <f t="shared" si="2"/>
        <v>22</v>
      </c>
    </row>
    <row r="30" spans="1:16" ht="10.5" customHeight="1">
      <c r="A30" s="120"/>
      <c r="B30" s="121" t="str">
        <f>IF(OR(Therapieübersicht!B31="abgeschlossen"),"√","o")</f>
        <v>o</v>
      </c>
      <c r="C30" s="661"/>
      <c r="D30" s="662"/>
      <c r="E30" s="663"/>
      <c r="F30" s="663"/>
      <c r="G30" s="123" t="str">
        <f t="shared" si="0"/>
        <v xml:space="preserve"> </v>
      </c>
      <c r="H30" s="126"/>
      <c r="I30" s="662"/>
      <c r="J30" s="662"/>
      <c r="K30" s="662"/>
      <c r="L30" s="664"/>
      <c r="M30" s="748"/>
      <c r="N30" s="749"/>
      <c r="O30" s="124" t="str">
        <f t="shared" si="3"/>
        <v/>
      </c>
      <c r="P30" s="102">
        <f t="shared" si="2"/>
        <v>23</v>
      </c>
    </row>
    <row r="31" spans="1:16" ht="10.5" customHeight="1">
      <c r="A31" s="120"/>
      <c r="B31" s="121" t="str">
        <f>IF(OR(Therapieübersicht!B32="abgeschlossen"),"√","o")</f>
        <v>o</v>
      </c>
      <c r="C31" s="661"/>
      <c r="D31" s="662"/>
      <c r="E31" s="663"/>
      <c r="F31" s="663"/>
      <c r="G31" s="123" t="str">
        <f t="shared" si="0"/>
        <v xml:space="preserve"> </v>
      </c>
      <c r="H31" s="126"/>
      <c r="I31" s="662"/>
      <c r="J31" s="662"/>
      <c r="K31" s="662"/>
      <c r="L31" s="664"/>
      <c r="M31" s="748"/>
      <c r="N31" s="749"/>
      <c r="O31" s="124" t="str">
        <f t="shared" si="3"/>
        <v/>
      </c>
      <c r="P31" s="102">
        <f t="shared" si="2"/>
        <v>24</v>
      </c>
    </row>
    <row r="32" spans="1:16" ht="10.5" customHeight="1">
      <c r="A32" s="120"/>
      <c r="B32" s="121" t="str">
        <f>IF(OR(Therapieübersicht!B33="abgeschlossen"),"√","o")</f>
        <v>o</v>
      </c>
      <c r="C32" s="661"/>
      <c r="D32" s="662"/>
      <c r="E32" s="663"/>
      <c r="F32" s="663"/>
      <c r="G32" s="123" t="str">
        <f t="shared" si="0"/>
        <v xml:space="preserve"> </v>
      </c>
      <c r="H32" s="126"/>
      <c r="I32" s="662"/>
      <c r="J32" s="662"/>
      <c r="K32" s="662"/>
      <c r="L32" s="664"/>
      <c r="M32" s="748"/>
      <c r="N32" s="749"/>
      <c r="O32" s="124" t="str">
        <f t="shared" si="3"/>
        <v/>
      </c>
      <c r="P32" s="102">
        <f t="shared" si="2"/>
        <v>25</v>
      </c>
    </row>
    <row r="33" spans="1:16" ht="10.5" customHeight="1">
      <c r="A33" s="120"/>
      <c r="B33" s="121" t="str">
        <f>IF(OR(Therapieübersicht!B34="abgeschlossen"),"√","o")</f>
        <v>o</v>
      </c>
      <c r="C33" s="661"/>
      <c r="D33" s="662"/>
      <c r="E33" s="663"/>
      <c r="F33" s="663"/>
      <c r="G33" s="123" t="str">
        <f t="shared" si="0"/>
        <v xml:space="preserve"> </v>
      </c>
      <c r="H33" s="126"/>
      <c r="I33" s="662"/>
      <c r="J33" s="662"/>
      <c r="K33" s="662"/>
      <c r="L33" s="664"/>
      <c r="M33" s="748"/>
      <c r="N33" s="749"/>
      <c r="O33" s="124" t="str">
        <f t="shared" si="3"/>
        <v/>
      </c>
      <c r="P33" s="102">
        <f t="shared" si="2"/>
        <v>26</v>
      </c>
    </row>
    <row r="34" spans="1:16" ht="10.5" customHeight="1">
      <c r="A34" s="120"/>
      <c r="B34" s="121" t="str">
        <f>IF(OR(Therapieübersicht!B35="abgeschlossen"),"√","o")</f>
        <v>o</v>
      </c>
      <c r="C34" s="661"/>
      <c r="D34" s="662"/>
      <c r="E34" s="663"/>
      <c r="F34" s="663"/>
      <c r="G34" s="123" t="str">
        <f t="shared" si="0"/>
        <v xml:space="preserve"> </v>
      </c>
      <c r="H34" s="126"/>
      <c r="I34" s="662"/>
      <c r="J34" s="662"/>
      <c r="K34" s="662"/>
      <c r="L34" s="664"/>
      <c r="M34" s="748"/>
      <c r="N34" s="749"/>
      <c r="O34" s="124" t="str">
        <f t="shared" si="3"/>
        <v/>
      </c>
      <c r="P34" s="102">
        <f t="shared" si="2"/>
        <v>27</v>
      </c>
    </row>
    <row r="35" spans="1:16" ht="10.5" customHeight="1">
      <c r="A35" s="120"/>
      <c r="B35" s="121" t="str">
        <f>IF(OR(Therapieübersicht!B36="abgeschlossen"),"√","o")</f>
        <v>o</v>
      </c>
      <c r="C35" s="661"/>
      <c r="D35" s="662"/>
      <c r="E35" s="663"/>
      <c r="F35" s="663"/>
      <c r="G35" s="123" t="str">
        <f t="shared" si="0"/>
        <v xml:space="preserve"> </v>
      </c>
      <c r="H35" s="126"/>
      <c r="I35" s="662"/>
      <c r="J35" s="662"/>
      <c r="K35" s="662"/>
      <c r="L35" s="664"/>
      <c r="M35" s="748"/>
      <c r="N35" s="749"/>
      <c r="O35" s="124" t="str">
        <f t="shared" si="3"/>
        <v/>
      </c>
      <c r="P35" s="102">
        <f t="shared" si="2"/>
        <v>28</v>
      </c>
    </row>
    <row r="36" spans="1:16" ht="10.5" customHeight="1">
      <c r="A36" s="120"/>
      <c r="B36" s="121" t="str">
        <f>IF(OR(Therapieübersicht!B37="abgeschlossen"),"√","o")</f>
        <v>o</v>
      </c>
      <c r="C36" s="661"/>
      <c r="D36" s="662"/>
      <c r="E36" s="663"/>
      <c r="F36" s="663"/>
      <c r="G36" s="123" t="str">
        <f t="shared" si="0"/>
        <v xml:space="preserve"> </v>
      </c>
      <c r="H36" s="126"/>
      <c r="I36" s="662"/>
      <c r="J36" s="662"/>
      <c r="K36" s="662"/>
      <c r="L36" s="664"/>
      <c r="M36" s="748"/>
      <c r="N36" s="749"/>
      <c r="O36" s="124" t="str">
        <f t="shared" si="3"/>
        <v/>
      </c>
      <c r="P36" s="102">
        <f t="shared" si="2"/>
        <v>29</v>
      </c>
    </row>
    <row r="37" spans="1:16" ht="10.5" customHeight="1">
      <c r="A37" s="120"/>
      <c r="B37" s="121" t="str">
        <f>IF(OR(Therapieübersicht!B38="abgeschlossen"),"√","o")</f>
        <v>o</v>
      </c>
      <c r="C37" s="661"/>
      <c r="D37" s="662"/>
      <c r="E37" s="663"/>
      <c r="F37" s="663"/>
      <c r="G37" s="123" t="str">
        <f t="shared" si="0"/>
        <v xml:space="preserve"> </v>
      </c>
      <c r="H37" s="126"/>
      <c r="I37" s="662"/>
      <c r="J37" s="662"/>
      <c r="K37" s="662"/>
      <c r="L37" s="664"/>
      <c r="M37" s="748"/>
      <c r="N37" s="749"/>
      <c r="O37" s="124" t="str">
        <f t="shared" si="3"/>
        <v/>
      </c>
      <c r="P37" s="102">
        <f t="shared" si="2"/>
        <v>30</v>
      </c>
    </row>
    <row r="38" spans="1:16" ht="10.5" customHeight="1">
      <c r="A38" s="120"/>
      <c r="B38" s="121" t="str">
        <f>IF(OR(Therapieübersicht!B39="abgeschlossen"),"√","o")</f>
        <v>o</v>
      </c>
      <c r="C38" s="661"/>
      <c r="D38" s="662"/>
      <c r="E38" s="663"/>
      <c r="F38" s="663"/>
      <c r="G38" s="123" t="str">
        <f t="shared" si="0"/>
        <v xml:space="preserve"> </v>
      </c>
      <c r="H38" s="126"/>
      <c r="I38" s="662"/>
      <c r="J38" s="662"/>
      <c r="K38" s="662"/>
      <c r="L38" s="664"/>
      <c r="M38" s="748"/>
      <c r="N38" s="749"/>
      <c r="O38" s="124" t="str">
        <f t="shared" si="3"/>
        <v/>
      </c>
      <c r="P38" s="102">
        <f t="shared" si="2"/>
        <v>31</v>
      </c>
    </row>
    <row r="39" spans="1:16" ht="10.5" customHeight="1">
      <c r="A39" s="120"/>
      <c r="B39" s="121" t="str">
        <f>IF(OR(Therapieübersicht!B40="abgeschlossen"),"√","o")</f>
        <v>o</v>
      </c>
      <c r="C39" s="661"/>
      <c r="D39" s="662"/>
      <c r="E39" s="663"/>
      <c r="F39" s="663"/>
      <c r="G39" s="123" t="str">
        <f t="shared" si="0"/>
        <v xml:space="preserve"> </v>
      </c>
      <c r="H39" s="126"/>
      <c r="I39" s="662"/>
      <c r="J39" s="662"/>
      <c r="K39" s="662"/>
      <c r="L39" s="664"/>
      <c r="M39" s="748"/>
      <c r="N39" s="749"/>
      <c r="O39" s="124" t="str">
        <f t="shared" si="3"/>
        <v/>
      </c>
      <c r="P39" s="102">
        <f t="shared" si="2"/>
        <v>32</v>
      </c>
    </row>
    <row r="40" spans="1:16" ht="10.5" customHeight="1">
      <c r="A40" s="120"/>
      <c r="B40" s="121" t="str">
        <f>IF(OR(Therapieübersicht!B41="abgeschlossen"),"√","o")</f>
        <v>o</v>
      </c>
      <c r="C40" s="661"/>
      <c r="D40" s="662"/>
      <c r="E40" s="663"/>
      <c r="F40" s="663"/>
      <c r="G40" s="123" t="str">
        <f t="shared" si="0"/>
        <v xml:space="preserve"> </v>
      </c>
      <c r="H40" s="126"/>
      <c r="I40" s="662"/>
      <c r="J40" s="662"/>
      <c r="K40" s="662"/>
      <c r="L40" s="664"/>
      <c r="M40" s="748"/>
      <c r="N40" s="749"/>
      <c r="O40" s="124" t="str">
        <f t="shared" si="3"/>
        <v/>
      </c>
      <c r="P40" s="102">
        <f t="shared" si="2"/>
        <v>33</v>
      </c>
    </row>
    <row r="41" spans="1:16" ht="10.5" customHeight="1">
      <c r="A41" s="120"/>
      <c r="B41" s="121" t="str">
        <f>IF(OR(Therapieübersicht!B42="abgeschlossen"),"√","o")</f>
        <v>o</v>
      </c>
      <c r="C41" s="661"/>
      <c r="D41" s="662"/>
      <c r="E41" s="663"/>
      <c r="F41" s="663"/>
      <c r="G41" s="123" t="str">
        <f t="shared" si="0"/>
        <v xml:space="preserve"> </v>
      </c>
      <c r="H41" s="126"/>
      <c r="I41" s="662"/>
      <c r="J41" s="662"/>
      <c r="K41" s="662"/>
      <c r="L41" s="664"/>
      <c r="M41" s="748"/>
      <c r="N41" s="749"/>
      <c r="O41" s="124" t="str">
        <f t="shared" si="3"/>
        <v/>
      </c>
      <c r="P41" s="102">
        <f t="shared" si="2"/>
        <v>34</v>
      </c>
    </row>
    <row r="42" spans="1:16" ht="10.5" customHeight="1">
      <c r="A42" s="120"/>
      <c r="B42" s="121" t="str">
        <f>IF(OR(Therapieübersicht!B43="abgeschlossen"),"√","o")</f>
        <v>o</v>
      </c>
      <c r="C42" s="661"/>
      <c r="D42" s="662"/>
      <c r="E42" s="663"/>
      <c r="F42" s="663"/>
      <c r="G42" s="123" t="str">
        <f t="shared" si="0"/>
        <v xml:space="preserve"> </v>
      </c>
      <c r="H42" s="126"/>
      <c r="I42" s="662"/>
      <c r="J42" s="662"/>
      <c r="K42" s="662"/>
      <c r="L42" s="664"/>
      <c r="M42" s="748"/>
      <c r="N42" s="749"/>
      <c r="O42" s="124" t="str">
        <f t="shared" si="3"/>
        <v/>
      </c>
      <c r="P42" s="102">
        <f t="shared" si="2"/>
        <v>35</v>
      </c>
    </row>
    <row r="43" spans="1:16" ht="10.5" customHeight="1">
      <c r="A43" s="120"/>
      <c r="B43" s="121" t="str">
        <f>IF(OR(Therapieübersicht!B44="abgeschlossen"),"√","o")</f>
        <v>o</v>
      </c>
      <c r="C43" s="661"/>
      <c r="D43" s="662"/>
      <c r="E43" s="663"/>
      <c r="F43" s="663"/>
      <c r="G43" s="123" t="str">
        <f t="shared" si="0"/>
        <v xml:space="preserve"> </v>
      </c>
      <c r="H43" s="126"/>
      <c r="I43" s="662"/>
      <c r="J43" s="662"/>
      <c r="K43" s="662"/>
      <c r="L43" s="664"/>
      <c r="M43" s="748"/>
      <c r="N43" s="749"/>
      <c r="O43" s="124" t="str">
        <f t="shared" si="3"/>
        <v/>
      </c>
      <c r="P43" s="102">
        <f t="shared" si="2"/>
        <v>36</v>
      </c>
    </row>
    <row r="44" spans="1:16" ht="10.5" customHeight="1">
      <c r="A44" s="120"/>
      <c r="B44" s="121" t="str">
        <f>IF(OR(Therapieübersicht!B45="abgeschlossen"),"√","o")</f>
        <v>o</v>
      </c>
      <c r="C44" s="661"/>
      <c r="D44" s="662"/>
      <c r="E44" s="663"/>
      <c r="F44" s="663"/>
      <c r="G44" s="123" t="str">
        <f t="shared" si="0"/>
        <v xml:space="preserve"> </v>
      </c>
      <c r="H44" s="126"/>
      <c r="I44" s="662"/>
      <c r="J44" s="662"/>
      <c r="K44" s="662"/>
      <c r="L44" s="664"/>
      <c r="M44" s="748"/>
      <c r="N44" s="749"/>
      <c r="O44" s="124" t="str">
        <f t="shared" si="3"/>
        <v/>
      </c>
      <c r="P44" s="102">
        <f t="shared" si="2"/>
        <v>37</v>
      </c>
    </row>
    <row r="45" spans="1:16" ht="10.5" customHeight="1">
      <c r="A45" s="120"/>
      <c r="B45" s="121" t="str">
        <f>IF(OR(Therapieübersicht!B46="abgeschlossen"),"√","o")</f>
        <v>o</v>
      </c>
      <c r="C45" s="661"/>
      <c r="D45" s="662"/>
      <c r="E45" s="663"/>
      <c r="F45" s="663"/>
      <c r="G45" s="123" t="str">
        <f t="shared" si="0"/>
        <v xml:space="preserve"> </v>
      </c>
      <c r="H45" s="126"/>
      <c r="I45" s="662"/>
      <c r="J45" s="662"/>
      <c r="K45" s="662"/>
      <c r="L45" s="664"/>
      <c r="M45" s="748"/>
      <c r="N45" s="749"/>
      <c r="O45" s="124" t="str">
        <f t="shared" si="3"/>
        <v/>
      </c>
      <c r="P45" s="102">
        <f t="shared" si="2"/>
        <v>38</v>
      </c>
    </row>
    <row r="46" spans="1:16" ht="10.5" customHeight="1">
      <c r="A46" s="120"/>
      <c r="B46" s="121" t="str">
        <f>IF(OR(Therapieübersicht!B47="abgeschlossen"),"√","o")</f>
        <v>o</v>
      </c>
      <c r="C46" s="661"/>
      <c r="D46" s="662"/>
      <c r="E46" s="663"/>
      <c r="F46" s="663"/>
      <c r="G46" s="123" t="str">
        <f t="shared" si="0"/>
        <v xml:space="preserve"> </v>
      </c>
      <c r="H46" s="126"/>
      <c r="I46" s="662"/>
      <c r="J46" s="662"/>
      <c r="K46" s="662"/>
      <c r="L46" s="664"/>
      <c r="M46" s="748"/>
      <c r="N46" s="749"/>
      <c r="O46" s="124" t="str">
        <f t="shared" si="3"/>
        <v/>
      </c>
      <c r="P46" s="102">
        <f t="shared" si="2"/>
        <v>39</v>
      </c>
    </row>
    <row r="47" spans="1:16" ht="10.5" customHeight="1">
      <c r="A47" s="120"/>
      <c r="B47" s="121" t="str">
        <f>IF(OR(Therapieübersicht!B48="abgeschlossen"),"√","o")</f>
        <v>o</v>
      </c>
      <c r="C47" s="661"/>
      <c r="D47" s="662"/>
      <c r="E47" s="663"/>
      <c r="F47" s="663"/>
      <c r="G47" s="123" t="str">
        <f t="shared" si="0"/>
        <v xml:space="preserve"> </v>
      </c>
      <c r="H47" s="126"/>
      <c r="I47" s="662"/>
      <c r="J47" s="662"/>
      <c r="K47" s="662"/>
      <c r="L47" s="664"/>
      <c r="M47" s="748"/>
      <c r="N47" s="749"/>
      <c r="O47" s="124" t="str">
        <f t="shared" si="3"/>
        <v/>
      </c>
      <c r="P47" s="102">
        <f t="shared" si="2"/>
        <v>40</v>
      </c>
    </row>
    <row r="48" spans="1:16" ht="10.5" customHeight="1">
      <c r="A48" s="120"/>
      <c r="B48" s="121" t="str">
        <f>IF(OR(Therapieübersicht!B49="abgeschlossen"),"√","o")</f>
        <v>o</v>
      </c>
      <c r="C48" s="661"/>
      <c r="D48" s="662"/>
      <c r="E48" s="663"/>
      <c r="F48" s="663"/>
      <c r="G48" s="123" t="str">
        <f t="shared" si="0"/>
        <v xml:space="preserve"> </v>
      </c>
      <c r="H48" s="126"/>
      <c r="I48" s="662"/>
      <c r="J48" s="662"/>
      <c r="K48" s="662"/>
      <c r="L48" s="664"/>
      <c r="M48" s="748"/>
      <c r="N48" s="749"/>
      <c r="O48" s="124" t="str">
        <f t="shared" si="3"/>
        <v/>
      </c>
      <c r="P48" s="102">
        <f t="shared" si="2"/>
        <v>41</v>
      </c>
    </row>
    <row r="49" spans="1:16" ht="10.5" customHeight="1">
      <c r="A49" s="120"/>
      <c r="B49" s="121" t="str">
        <f>IF(OR(Therapieübersicht!B50="abgeschlossen"),"√","o")</f>
        <v>o</v>
      </c>
      <c r="C49" s="661"/>
      <c r="D49" s="662"/>
      <c r="E49" s="663"/>
      <c r="F49" s="663"/>
      <c r="G49" s="123" t="str">
        <f t="shared" si="0"/>
        <v xml:space="preserve"> </v>
      </c>
      <c r="H49" s="126"/>
      <c r="I49" s="662"/>
      <c r="J49" s="662"/>
      <c r="K49" s="662"/>
      <c r="L49" s="664"/>
      <c r="M49" s="748"/>
      <c r="N49" s="749"/>
      <c r="O49" s="124" t="str">
        <f t="shared" si="3"/>
        <v/>
      </c>
      <c r="P49" s="102">
        <f t="shared" si="2"/>
        <v>42</v>
      </c>
    </row>
    <row r="50" spans="1:16" ht="10.5" customHeight="1">
      <c r="A50" s="120"/>
      <c r="B50" s="121" t="str">
        <f>IF(OR(Therapieübersicht!B51="abgeschlossen"),"√","o")</f>
        <v>o</v>
      </c>
      <c r="C50" s="661"/>
      <c r="D50" s="662"/>
      <c r="E50" s="663"/>
      <c r="F50" s="663"/>
      <c r="G50" s="123" t="str">
        <f t="shared" si="0"/>
        <v xml:space="preserve"> </v>
      </c>
      <c r="H50" s="126"/>
      <c r="I50" s="662"/>
      <c r="J50" s="662"/>
      <c r="K50" s="662"/>
      <c r="L50" s="664"/>
      <c r="M50" s="748"/>
      <c r="N50" s="749"/>
      <c r="O50" s="124" t="str">
        <f t="shared" ref="O50:O81" si="4">IF(L50="Mo",1,IF(L50="Di",2,IF(L50="Mi",3,IF(L50="Do",4,IF(L50="Fr",5,IF(L50="Sa",6,IF(L50="So",7,"")))))))</f>
        <v/>
      </c>
      <c r="P50" s="102">
        <f t="shared" si="2"/>
        <v>43</v>
      </c>
    </row>
    <row r="51" spans="1:16" ht="10.5" customHeight="1">
      <c r="A51" s="120"/>
      <c r="B51" s="121" t="str">
        <f>IF(OR(Therapieübersicht!B52="abgeschlossen"),"√","o")</f>
        <v>o</v>
      </c>
      <c r="C51" s="661"/>
      <c r="D51" s="662"/>
      <c r="E51" s="663"/>
      <c r="F51" s="663"/>
      <c r="G51" s="123" t="str">
        <f t="shared" si="0"/>
        <v xml:space="preserve"> </v>
      </c>
      <c r="H51" s="126"/>
      <c r="I51" s="662"/>
      <c r="J51" s="662"/>
      <c r="K51" s="662"/>
      <c r="L51" s="664"/>
      <c r="M51" s="748"/>
      <c r="N51" s="749"/>
      <c r="O51" s="124" t="str">
        <f t="shared" si="4"/>
        <v/>
      </c>
      <c r="P51" s="102">
        <f t="shared" si="2"/>
        <v>44</v>
      </c>
    </row>
    <row r="52" spans="1:16" ht="10.5" customHeight="1">
      <c r="A52" s="120"/>
      <c r="B52" s="121" t="str">
        <f>IF(OR(Therapieübersicht!B53="abgeschlossen"),"√","o")</f>
        <v>o</v>
      </c>
      <c r="C52" s="661"/>
      <c r="D52" s="662"/>
      <c r="E52" s="663"/>
      <c r="F52" s="663"/>
      <c r="G52" s="123" t="str">
        <f t="shared" si="0"/>
        <v xml:space="preserve"> </v>
      </c>
      <c r="H52" s="126"/>
      <c r="I52" s="662"/>
      <c r="J52" s="662"/>
      <c r="K52" s="662"/>
      <c r="L52" s="664"/>
      <c r="M52" s="748"/>
      <c r="N52" s="749"/>
      <c r="O52" s="124" t="str">
        <f t="shared" si="4"/>
        <v/>
      </c>
      <c r="P52" s="102">
        <f t="shared" si="2"/>
        <v>45</v>
      </c>
    </row>
    <row r="53" spans="1:16" ht="10.5" customHeight="1">
      <c r="A53" s="120"/>
      <c r="B53" s="121" t="str">
        <f>IF(OR(Therapieübersicht!B54="abgeschlossen"),"√","o")</f>
        <v>o</v>
      </c>
      <c r="C53" s="661"/>
      <c r="D53" s="662"/>
      <c r="E53" s="663"/>
      <c r="F53" s="663"/>
      <c r="G53" s="123" t="str">
        <f t="shared" si="0"/>
        <v xml:space="preserve"> </v>
      </c>
      <c r="H53" s="126"/>
      <c r="I53" s="662"/>
      <c r="J53" s="662"/>
      <c r="K53" s="662"/>
      <c r="L53" s="664"/>
      <c r="M53" s="748"/>
      <c r="N53" s="749"/>
      <c r="O53" s="124" t="str">
        <f t="shared" si="4"/>
        <v/>
      </c>
      <c r="P53" s="102">
        <f t="shared" si="2"/>
        <v>46</v>
      </c>
    </row>
    <row r="54" spans="1:16" ht="10.5" customHeight="1">
      <c r="A54" s="120"/>
      <c r="B54" s="121" t="str">
        <f>IF(OR(Therapieübersicht!B55="abgeschlossen"),"√","o")</f>
        <v>o</v>
      </c>
      <c r="C54" s="661"/>
      <c r="D54" s="662"/>
      <c r="E54" s="663"/>
      <c r="F54" s="663"/>
      <c r="G54" s="123" t="str">
        <f t="shared" si="0"/>
        <v xml:space="preserve"> </v>
      </c>
      <c r="H54" s="126"/>
      <c r="I54" s="662"/>
      <c r="J54" s="662"/>
      <c r="K54" s="662"/>
      <c r="L54" s="664"/>
      <c r="M54" s="748"/>
      <c r="N54" s="749"/>
      <c r="O54" s="124" t="str">
        <f t="shared" si="4"/>
        <v/>
      </c>
      <c r="P54" s="102">
        <f t="shared" si="2"/>
        <v>47</v>
      </c>
    </row>
    <row r="55" spans="1:16" ht="10.5" customHeight="1">
      <c r="A55" s="120"/>
      <c r="B55" s="121" t="str">
        <f>IF(OR(Therapieübersicht!B56="abgeschlossen"),"√","o")</f>
        <v>o</v>
      </c>
      <c r="C55" s="661"/>
      <c r="D55" s="662"/>
      <c r="E55" s="663"/>
      <c r="F55" s="663"/>
      <c r="G55" s="123" t="str">
        <f t="shared" si="0"/>
        <v xml:space="preserve"> </v>
      </c>
      <c r="H55" s="126"/>
      <c r="I55" s="662"/>
      <c r="J55" s="662"/>
      <c r="K55" s="662"/>
      <c r="L55" s="664"/>
      <c r="M55" s="748"/>
      <c r="N55" s="749"/>
      <c r="O55" s="124" t="str">
        <f t="shared" si="4"/>
        <v/>
      </c>
      <c r="P55" s="102">
        <f t="shared" si="2"/>
        <v>48</v>
      </c>
    </row>
    <row r="56" spans="1:16" ht="10.5" customHeight="1">
      <c r="A56" s="120"/>
      <c r="B56" s="121" t="str">
        <f>IF(OR(Therapieübersicht!B57="abgeschlossen"),"√","o")</f>
        <v>o</v>
      </c>
      <c r="C56" s="661"/>
      <c r="D56" s="662"/>
      <c r="E56" s="663"/>
      <c r="F56" s="663"/>
      <c r="G56" s="123" t="str">
        <f t="shared" si="0"/>
        <v xml:space="preserve"> </v>
      </c>
      <c r="H56" s="126"/>
      <c r="I56" s="662"/>
      <c r="J56" s="662"/>
      <c r="K56" s="662"/>
      <c r="L56" s="664"/>
      <c r="M56" s="748"/>
      <c r="N56" s="749"/>
      <c r="O56" s="124" t="str">
        <f t="shared" si="4"/>
        <v/>
      </c>
      <c r="P56" s="102">
        <f t="shared" si="2"/>
        <v>49</v>
      </c>
    </row>
    <row r="57" spans="1:16" ht="10.5" customHeight="1">
      <c r="A57" s="120"/>
      <c r="B57" s="121" t="str">
        <f>IF(OR(Therapieübersicht!B58="abgeschlossen"),"√","o")</f>
        <v>o</v>
      </c>
      <c r="C57" s="661"/>
      <c r="D57" s="662"/>
      <c r="E57" s="663"/>
      <c r="F57" s="663"/>
      <c r="G57" s="123" t="str">
        <f t="shared" si="0"/>
        <v xml:space="preserve"> </v>
      </c>
      <c r="H57" s="126"/>
      <c r="I57" s="662"/>
      <c r="J57" s="662"/>
      <c r="K57" s="662"/>
      <c r="L57" s="664"/>
      <c r="M57" s="748"/>
      <c r="N57" s="749"/>
      <c r="O57" s="124" t="str">
        <f t="shared" si="4"/>
        <v/>
      </c>
      <c r="P57" s="102">
        <f t="shared" si="2"/>
        <v>50</v>
      </c>
    </row>
    <row r="58" spans="1:16" ht="10.5" customHeight="1">
      <c r="A58" s="120"/>
      <c r="B58" s="121" t="str">
        <f>IF(OR(Therapieübersicht!B59="abgeschlossen"),"√","o")</f>
        <v>o</v>
      </c>
      <c r="C58" s="661"/>
      <c r="D58" s="662"/>
      <c r="E58" s="663"/>
      <c r="F58" s="663"/>
      <c r="G58" s="123" t="str">
        <f t="shared" si="0"/>
        <v xml:space="preserve"> </v>
      </c>
      <c r="H58" s="126"/>
      <c r="I58" s="662"/>
      <c r="J58" s="662"/>
      <c r="K58" s="662"/>
      <c r="L58" s="664"/>
      <c r="M58" s="748"/>
      <c r="N58" s="749"/>
      <c r="O58" s="124" t="str">
        <f t="shared" si="4"/>
        <v/>
      </c>
      <c r="P58" s="102">
        <f t="shared" si="2"/>
        <v>51</v>
      </c>
    </row>
    <row r="59" spans="1:16" ht="10.5" customHeight="1">
      <c r="A59" s="120"/>
      <c r="B59" s="121" t="str">
        <f>IF(OR(Therapieübersicht!B60="abgeschlossen"),"√","o")</f>
        <v>o</v>
      </c>
      <c r="C59" s="661"/>
      <c r="D59" s="662"/>
      <c r="E59" s="663"/>
      <c r="F59" s="663"/>
      <c r="G59" s="123" t="str">
        <f t="shared" si="0"/>
        <v xml:space="preserve"> </v>
      </c>
      <c r="H59" s="126"/>
      <c r="I59" s="662"/>
      <c r="J59" s="662"/>
      <c r="K59" s="662"/>
      <c r="L59" s="664"/>
      <c r="M59" s="748"/>
      <c r="N59" s="749"/>
      <c r="O59" s="124" t="str">
        <f t="shared" si="4"/>
        <v/>
      </c>
      <c r="P59" s="102">
        <f t="shared" si="2"/>
        <v>52</v>
      </c>
    </row>
    <row r="60" spans="1:16" ht="10.5" customHeight="1">
      <c r="A60" s="120"/>
      <c r="B60" s="121" t="str">
        <f>IF(OR(Therapieübersicht!B61="abgeschlossen"),"√","o")</f>
        <v>o</v>
      </c>
      <c r="C60" s="661"/>
      <c r="D60" s="662"/>
      <c r="E60" s="663"/>
      <c r="F60" s="663"/>
      <c r="G60" s="123" t="str">
        <f t="shared" si="0"/>
        <v xml:space="preserve"> </v>
      </c>
      <c r="H60" s="126"/>
      <c r="I60" s="662"/>
      <c r="J60" s="662"/>
      <c r="K60" s="662"/>
      <c r="L60" s="664"/>
      <c r="M60" s="748"/>
      <c r="N60" s="749"/>
      <c r="O60" s="124" t="str">
        <f t="shared" si="4"/>
        <v/>
      </c>
      <c r="P60" s="102">
        <f t="shared" si="2"/>
        <v>53</v>
      </c>
    </row>
    <row r="61" spans="1:16" ht="10.5" customHeight="1">
      <c r="A61" s="120"/>
      <c r="B61" s="121" t="str">
        <f>IF(OR(Therapieübersicht!B62="abgeschlossen"),"√","o")</f>
        <v>o</v>
      </c>
      <c r="C61" s="661"/>
      <c r="D61" s="662"/>
      <c r="E61" s="663"/>
      <c r="F61" s="663"/>
      <c r="G61" s="123" t="str">
        <f t="shared" si="0"/>
        <v xml:space="preserve"> </v>
      </c>
      <c r="H61" s="126"/>
      <c r="I61" s="662"/>
      <c r="J61" s="662"/>
      <c r="K61" s="662"/>
      <c r="L61" s="664"/>
      <c r="M61" s="748"/>
      <c r="N61" s="749"/>
      <c r="O61" s="124" t="str">
        <f t="shared" si="4"/>
        <v/>
      </c>
      <c r="P61" s="102">
        <f t="shared" si="2"/>
        <v>54</v>
      </c>
    </row>
    <row r="62" spans="1:16" ht="10.5" customHeight="1">
      <c r="A62" s="120"/>
      <c r="B62" s="121" t="str">
        <f>IF(OR(Therapieübersicht!B63="abgeschlossen"),"√","o")</f>
        <v>o</v>
      </c>
      <c r="C62" s="661"/>
      <c r="D62" s="662"/>
      <c r="E62" s="663"/>
      <c r="F62" s="663"/>
      <c r="G62" s="123" t="str">
        <f t="shared" si="0"/>
        <v xml:space="preserve"> </v>
      </c>
      <c r="H62" s="126"/>
      <c r="I62" s="662"/>
      <c r="J62" s="662"/>
      <c r="K62" s="662"/>
      <c r="L62" s="664"/>
      <c r="M62" s="748"/>
      <c r="N62" s="749"/>
      <c r="O62" s="124" t="str">
        <f t="shared" si="4"/>
        <v/>
      </c>
      <c r="P62" s="102">
        <f t="shared" si="2"/>
        <v>55</v>
      </c>
    </row>
    <row r="63" spans="1:16" ht="10.5" customHeight="1">
      <c r="A63" s="120"/>
      <c r="B63" s="121" t="str">
        <f>IF(OR(Therapieübersicht!B64="abgeschlossen"),"√","o")</f>
        <v>o</v>
      </c>
      <c r="C63" s="661"/>
      <c r="D63" s="662"/>
      <c r="E63" s="663"/>
      <c r="F63" s="663"/>
      <c r="G63" s="123" t="str">
        <f t="shared" si="0"/>
        <v xml:space="preserve"> </v>
      </c>
      <c r="H63" s="126"/>
      <c r="I63" s="662"/>
      <c r="J63" s="662"/>
      <c r="K63" s="662"/>
      <c r="L63" s="664"/>
      <c r="M63" s="748"/>
      <c r="N63" s="749"/>
      <c r="O63" s="124" t="str">
        <f t="shared" si="4"/>
        <v/>
      </c>
      <c r="P63" s="102">
        <f t="shared" si="2"/>
        <v>56</v>
      </c>
    </row>
    <row r="64" spans="1:16" ht="10.5" customHeight="1">
      <c r="A64" s="120"/>
      <c r="B64" s="121" t="str">
        <f>IF(OR(Therapieübersicht!B65="abgeschlossen"),"√","o")</f>
        <v>o</v>
      </c>
      <c r="C64" s="661"/>
      <c r="D64" s="662"/>
      <c r="E64" s="663"/>
      <c r="F64" s="663"/>
      <c r="G64" s="123" t="str">
        <f t="shared" si="0"/>
        <v xml:space="preserve"> </v>
      </c>
      <c r="H64" s="126"/>
      <c r="I64" s="662"/>
      <c r="J64" s="662"/>
      <c r="K64" s="662"/>
      <c r="L64" s="664"/>
      <c r="M64" s="748"/>
      <c r="N64" s="749"/>
      <c r="O64" s="124" t="str">
        <f t="shared" si="4"/>
        <v/>
      </c>
      <c r="P64" s="102">
        <f t="shared" si="2"/>
        <v>57</v>
      </c>
    </row>
    <row r="65" spans="1:16" ht="10.5" customHeight="1">
      <c r="A65" s="120"/>
      <c r="B65" s="121" t="str">
        <f>IF(OR(Therapieübersicht!B66="abgeschlossen"),"√","o")</f>
        <v>o</v>
      </c>
      <c r="C65" s="661"/>
      <c r="D65" s="662"/>
      <c r="E65" s="663"/>
      <c r="F65" s="663"/>
      <c r="G65" s="123" t="str">
        <f t="shared" si="0"/>
        <v xml:space="preserve"> </v>
      </c>
      <c r="H65" s="126"/>
      <c r="I65" s="662"/>
      <c r="J65" s="662"/>
      <c r="K65" s="662"/>
      <c r="L65" s="664"/>
      <c r="M65" s="748"/>
      <c r="N65" s="749"/>
      <c r="O65" s="124" t="str">
        <f t="shared" si="4"/>
        <v/>
      </c>
      <c r="P65" s="102">
        <f t="shared" si="2"/>
        <v>58</v>
      </c>
    </row>
    <row r="66" spans="1:16" ht="10.5" customHeight="1">
      <c r="A66" s="120"/>
      <c r="B66" s="121" t="str">
        <f>IF(OR(Therapieübersicht!B67="abgeschlossen"),"√","o")</f>
        <v>o</v>
      </c>
      <c r="C66" s="661"/>
      <c r="D66" s="662"/>
      <c r="E66" s="663"/>
      <c r="F66" s="663"/>
      <c r="G66" s="123" t="str">
        <f t="shared" si="0"/>
        <v xml:space="preserve"> </v>
      </c>
      <c r="H66" s="126"/>
      <c r="I66" s="662"/>
      <c r="J66" s="662"/>
      <c r="K66" s="662"/>
      <c r="L66" s="664"/>
      <c r="M66" s="748"/>
      <c r="N66" s="749"/>
      <c r="O66" s="124" t="str">
        <f t="shared" si="4"/>
        <v/>
      </c>
      <c r="P66" s="102">
        <f t="shared" si="2"/>
        <v>59</v>
      </c>
    </row>
    <row r="67" spans="1:16" ht="10.5" customHeight="1">
      <c r="A67" s="120"/>
      <c r="B67" s="121" t="str">
        <f>IF(OR(Therapieübersicht!B68="abgeschlossen"),"√","o")</f>
        <v>o</v>
      </c>
      <c r="C67" s="661"/>
      <c r="D67" s="662"/>
      <c r="E67" s="663"/>
      <c r="F67" s="663"/>
      <c r="G67" s="123" t="str">
        <f t="shared" si="0"/>
        <v xml:space="preserve"> </v>
      </c>
      <c r="H67" s="126"/>
      <c r="I67" s="662"/>
      <c r="J67" s="662"/>
      <c r="K67" s="662"/>
      <c r="L67" s="664"/>
      <c r="M67" s="748"/>
      <c r="N67" s="749"/>
      <c r="O67" s="124" t="str">
        <f t="shared" si="4"/>
        <v/>
      </c>
      <c r="P67" s="102">
        <f t="shared" si="2"/>
        <v>60</v>
      </c>
    </row>
    <row r="68" spans="1:16" ht="10.5" customHeight="1">
      <c r="A68" s="120"/>
      <c r="B68" s="121" t="str">
        <f>IF(OR(Therapieübersicht!B69="abgeschlossen"),"√","o")</f>
        <v>o</v>
      </c>
      <c r="C68" s="661"/>
      <c r="D68" s="662"/>
      <c r="E68" s="663"/>
      <c r="F68" s="663"/>
      <c r="G68" s="123" t="str">
        <f t="shared" si="0"/>
        <v xml:space="preserve"> </v>
      </c>
      <c r="H68" s="126"/>
      <c r="I68" s="662"/>
      <c r="J68" s="662"/>
      <c r="K68" s="662"/>
      <c r="L68" s="664"/>
      <c r="M68" s="748"/>
      <c r="N68" s="749"/>
      <c r="O68" s="124" t="str">
        <f t="shared" si="4"/>
        <v/>
      </c>
      <c r="P68" s="102">
        <f t="shared" si="2"/>
        <v>61</v>
      </c>
    </row>
    <row r="69" spans="1:16" ht="10.5" customHeight="1">
      <c r="A69" s="120"/>
      <c r="B69" s="121" t="str">
        <f>IF(OR(Therapieübersicht!B70="abgeschlossen"),"√","o")</f>
        <v>o</v>
      </c>
      <c r="C69" s="661"/>
      <c r="D69" s="662"/>
      <c r="E69" s="663"/>
      <c r="F69" s="663"/>
      <c r="G69" s="123" t="str">
        <f t="shared" si="0"/>
        <v xml:space="preserve"> </v>
      </c>
      <c r="H69" s="126"/>
      <c r="I69" s="662"/>
      <c r="J69" s="662"/>
      <c r="K69" s="662"/>
      <c r="L69" s="664"/>
      <c r="M69" s="748"/>
      <c r="N69" s="749"/>
      <c r="O69" s="124" t="str">
        <f t="shared" si="4"/>
        <v/>
      </c>
      <c r="P69" s="102">
        <f t="shared" si="2"/>
        <v>62</v>
      </c>
    </row>
    <row r="70" spans="1:16" ht="10.5" customHeight="1">
      <c r="A70" s="120"/>
      <c r="B70" s="121" t="str">
        <f>IF(OR(Therapieübersicht!B71="abgeschlossen"),"√","o")</f>
        <v>o</v>
      </c>
      <c r="C70" s="661"/>
      <c r="D70" s="662"/>
      <c r="E70" s="663"/>
      <c r="F70" s="663"/>
      <c r="G70" s="123" t="str">
        <f t="shared" si="0"/>
        <v xml:space="preserve"> </v>
      </c>
      <c r="H70" s="126"/>
      <c r="I70" s="662"/>
      <c r="J70" s="662"/>
      <c r="K70" s="662"/>
      <c r="L70" s="664"/>
      <c r="M70" s="748"/>
      <c r="N70" s="749"/>
      <c r="O70" s="124" t="str">
        <f t="shared" si="4"/>
        <v/>
      </c>
      <c r="P70" s="102">
        <f t="shared" si="2"/>
        <v>63</v>
      </c>
    </row>
    <row r="71" spans="1:16" ht="10.5" customHeight="1">
      <c r="A71" s="120"/>
      <c r="B71" s="121" t="str">
        <f>IF(OR(Therapieübersicht!B72="abgeschlossen"),"√","o")</f>
        <v>o</v>
      </c>
      <c r="C71" s="661"/>
      <c r="D71" s="662"/>
      <c r="E71" s="663"/>
      <c r="F71" s="663"/>
      <c r="G71" s="123" t="str">
        <f t="shared" si="0"/>
        <v xml:space="preserve"> </v>
      </c>
      <c r="H71" s="126"/>
      <c r="I71" s="662"/>
      <c r="J71" s="662"/>
      <c r="K71" s="662"/>
      <c r="L71" s="664"/>
      <c r="M71" s="748"/>
      <c r="N71" s="749"/>
      <c r="O71" s="124" t="str">
        <f t="shared" si="4"/>
        <v/>
      </c>
      <c r="P71" s="102">
        <f t="shared" si="2"/>
        <v>64</v>
      </c>
    </row>
    <row r="72" spans="1:16" ht="10.5" customHeight="1">
      <c r="A72" s="120"/>
      <c r="B72" s="121" t="str">
        <f>IF(OR(Therapieübersicht!B73="abgeschlossen"),"√","o")</f>
        <v>o</v>
      </c>
      <c r="C72" s="661"/>
      <c r="D72" s="662"/>
      <c r="E72" s="663"/>
      <c r="F72" s="663"/>
      <c r="G72" s="123" t="str">
        <f t="shared" ref="G72:G95" si="5">IF(E72=0," ",SUM(E72*F72))</f>
        <v xml:space="preserve"> </v>
      </c>
      <c r="H72" s="126"/>
      <c r="I72" s="662"/>
      <c r="J72" s="662"/>
      <c r="K72" s="662"/>
      <c r="L72" s="664"/>
      <c r="M72" s="748"/>
      <c r="N72" s="749"/>
      <c r="O72" s="124" t="str">
        <f t="shared" si="4"/>
        <v/>
      </c>
      <c r="P72" s="102">
        <f t="shared" si="2"/>
        <v>65</v>
      </c>
    </row>
    <row r="73" spans="1:16" ht="10.5" customHeight="1">
      <c r="A73" s="120"/>
      <c r="B73" s="121" t="str">
        <f>IF(OR(Therapieübersicht!B74="abgeschlossen"),"√","o")</f>
        <v>o</v>
      </c>
      <c r="C73" s="661"/>
      <c r="D73" s="662"/>
      <c r="E73" s="663"/>
      <c r="F73" s="663"/>
      <c r="G73" s="123" t="str">
        <f t="shared" si="5"/>
        <v xml:space="preserve"> </v>
      </c>
      <c r="H73" s="126"/>
      <c r="I73" s="662"/>
      <c r="J73" s="662"/>
      <c r="K73" s="662"/>
      <c r="L73" s="664"/>
      <c r="M73" s="748"/>
      <c r="N73" s="749"/>
      <c r="O73" s="124" t="str">
        <f t="shared" si="4"/>
        <v/>
      </c>
      <c r="P73" s="102">
        <f t="shared" si="2"/>
        <v>66</v>
      </c>
    </row>
    <row r="74" spans="1:16" ht="10.5" customHeight="1">
      <c r="A74" s="120"/>
      <c r="B74" s="121" t="str">
        <f>IF(OR(Therapieübersicht!B75="abgeschlossen"),"√","o")</f>
        <v>o</v>
      </c>
      <c r="C74" s="661"/>
      <c r="D74" s="662"/>
      <c r="E74" s="663"/>
      <c r="F74" s="663"/>
      <c r="G74" s="123" t="str">
        <f t="shared" si="5"/>
        <v xml:space="preserve"> </v>
      </c>
      <c r="H74" s="126"/>
      <c r="I74" s="662"/>
      <c r="J74" s="662"/>
      <c r="K74" s="662"/>
      <c r="L74" s="664"/>
      <c r="M74" s="748"/>
      <c r="N74" s="749"/>
      <c r="O74" s="124" t="str">
        <f t="shared" si="4"/>
        <v/>
      </c>
      <c r="P74" s="102">
        <f t="shared" ref="P74:P97" si="6">SUM(P73+1)</f>
        <v>67</v>
      </c>
    </row>
    <row r="75" spans="1:16" ht="10.5" customHeight="1">
      <c r="A75" s="120"/>
      <c r="B75" s="121" t="str">
        <f>IF(OR(Therapieübersicht!B76="abgeschlossen"),"√","o")</f>
        <v>o</v>
      </c>
      <c r="C75" s="661"/>
      <c r="D75" s="662"/>
      <c r="E75" s="663"/>
      <c r="F75" s="663"/>
      <c r="G75" s="123" t="str">
        <f t="shared" si="5"/>
        <v xml:space="preserve"> </v>
      </c>
      <c r="H75" s="126"/>
      <c r="I75" s="662"/>
      <c r="J75" s="662"/>
      <c r="K75" s="662"/>
      <c r="L75" s="664"/>
      <c r="M75" s="748"/>
      <c r="N75" s="749"/>
      <c r="O75" s="124" t="str">
        <f t="shared" si="4"/>
        <v/>
      </c>
      <c r="P75" s="102">
        <f t="shared" si="6"/>
        <v>68</v>
      </c>
    </row>
    <row r="76" spans="1:16" ht="10.5" customHeight="1">
      <c r="A76" s="120"/>
      <c r="B76" s="121" t="str">
        <f>IF(OR(Therapieübersicht!B77="abgeschlossen"),"√","o")</f>
        <v>o</v>
      </c>
      <c r="C76" s="661"/>
      <c r="D76" s="662"/>
      <c r="E76" s="663"/>
      <c r="F76" s="663"/>
      <c r="G76" s="123" t="str">
        <f t="shared" si="5"/>
        <v xml:space="preserve"> </v>
      </c>
      <c r="H76" s="126"/>
      <c r="I76" s="662"/>
      <c r="J76" s="662"/>
      <c r="K76" s="662"/>
      <c r="L76" s="664"/>
      <c r="M76" s="748"/>
      <c r="N76" s="749"/>
      <c r="O76" s="124" t="str">
        <f t="shared" si="4"/>
        <v/>
      </c>
      <c r="P76" s="102">
        <f t="shared" si="6"/>
        <v>69</v>
      </c>
    </row>
    <row r="77" spans="1:16" ht="10.5" customHeight="1">
      <c r="A77" s="120"/>
      <c r="B77" s="121" t="str">
        <f>IF(OR(Therapieübersicht!B78="abgeschlossen"),"√","o")</f>
        <v>o</v>
      </c>
      <c r="C77" s="661"/>
      <c r="D77" s="662"/>
      <c r="E77" s="663"/>
      <c r="F77" s="663"/>
      <c r="G77" s="123" t="str">
        <f t="shared" si="5"/>
        <v xml:space="preserve"> </v>
      </c>
      <c r="H77" s="126"/>
      <c r="I77" s="662"/>
      <c r="J77" s="662"/>
      <c r="K77" s="662"/>
      <c r="L77" s="664"/>
      <c r="M77" s="748"/>
      <c r="N77" s="749"/>
      <c r="O77" s="124" t="str">
        <f t="shared" si="4"/>
        <v/>
      </c>
      <c r="P77" s="102">
        <f t="shared" si="6"/>
        <v>70</v>
      </c>
    </row>
    <row r="78" spans="1:16" ht="10.5" customHeight="1">
      <c r="A78" s="120"/>
      <c r="B78" s="121" t="str">
        <f>IF(OR(Therapieübersicht!B79="abgeschlossen"),"√","o")</f>
        <v>o</v>
      </c>
      <c r="C78" s="661"/>
      <c r="D78" s="662"/>
      <c r="E78" s="663"/>
      <c r="F78" s="663"/>
      <c r="G78" s="123" t="str">
        <f t="shared" si="5"/>
        <v xml:space="preserve"> </v>
      </c>
      <c r="H78" s="126"/>
      <c r="I78" s="662"/>
      <c r="J78" s="662"/>
      <c r="K78" s="662"/>
      <c r="L78" s="664"/>
      <c r="M78" s="748"/>
      <c r="N78" s="749"/>
      <c r="O78" s="124" t="str">
        <f t="shared" si="4"/>
        <v/>
      </c>
      <c r="P78" s="102">
        <f t="shared" si="6"/>
        <v>71</v>
      </c>
    </row>
    <row r="79" spans="1:16" ht="10.5" customHeight="1">
      <c r="A79" s="120"/>
      <c r="B79" s="121" t="str">
        <f>IF(OR(Therapieübersicht!B80="abgeschlossen"),"√","o")</f>
        <v>o</v>
      </c>
      <c r="C79" s="661"/>
      <c r="D79" s="662"/>
      <c r="E79" s="663"/>
      <c r="F79" s="663"/>
      <c r="G79" s="123" t="str">
        <f t="shared" si="5"/>
        <v xml:space="preserve"> </v>
      </c>
      <c r="H79" s="126"/>
      <c r="I79" s="662"/>
      <c r="J79" s="662"/>
      <c r="K79" s="662"/>
      <c r="L79" s="664"/>
      <c r="M79" s="748"/>
      <c r="N79" s="749"/>
      <c r="O79" s="124" t="str">
        <f t="shared" si="4"/>
        <v/>
      </c>
      <c r="P79" s="102">
        <f t="shared" si="6"/>
        <v>72</v>
      </c>
    </row>
    <row r="80" spans="1:16" ht="10.5" customHeight="1">
      <c r="A80" s="120"/>
      <c r="B80" s="121" t="str">
        <f>IF(OR(Therapieübersicht!B81="abgeschlossen"),"√","o")</f>
        <v>o</v>
      </c>
      <c r="C80" s="661"/>
      <c r="D80" s="662"/>
      <c r="E80" s="663"/>
      <c r="F80" s="663"/>
      <c r="G80" s="123" t="str">
        <f t="shared" si="5"/>
        <v xml:space="preserve"> </v>
      </c>
      <c r="H80" s="126"/>
      <c r="I80" s="662"/>
      <c r="J80" s="662"/>
      <c r="K80" s="662"/>
      <c r="L80" s="664"/>
      <c r="M80" s="748"/>
      <c r="N80" s="749"/>
      <c r="O80" s="124" t="str">
        <f t="shared" si="4"/>
        <v/>
      </c>
      <c r="P80" s="102">
        <f t="shared" si="6"/>
        <v>73</v>
      </c>
    </row>
    <row r="81" spans="1:16" ht="10.5" customHeight="1">
      <c r="A81" s="120"/>
      <c r="B81" s="121" t="str">
        <f>IF(OR(Therapieübersicht!B82="abgeschlossen"),"√","o")</f>
        <v>o</v>
      </c>
      <c r="C81" s="661"/>
      <c r="D81" s="662"/>
      <c r="E81" s="663"/>
      <c r="F81" s="663"/>
      <c r="G81" s="123" t="str">
        <f t="shared" si="5"/>
        <v xml:space="preserve"> </v>
      </c>
      <c r="H81" s="126"/>
      <c r="I81" s="662"/>
      <c r="J81" s="662"/>
      <c r="K81" s="662"/>
      <c r="L81" s="664"/>
      <c r="M81" s="748"/>
      <c r="N81" s="749"/>
      <c r="O81" s="124" t="str">
        <f t="shared" si="4"/>
        <v/>
      </c>
      <c r="P81" s="102">
        <f t="shared" si="6"/>
        <v>74</v>
      </c>
    </row>
    <row r="82" spans="1:16" ht="10.5" customHeight="1">
      <c r="A82" s="120"/>
      <c r="B82" s="121" t="str">
        <f>IF(OR(Therapieübersicht!B83="abgeschlossen"),"√","o")</f>
        <v>o</v>
      </c>
      <c r="C82" s="661"/>
      <c r="D82" s="662"/>
      <c r="E82" s="663"/>
      <c r="F82" s="663"/>
      <c r="G82" s="123" t="str">
        <f t="shared" si="5"/>
        <v xml:space="preserve"> </v>
      </c>
      <c r="H82" s="126"/>
      <c r="I82" s="662"/>
      <c r="J82" s="662"/>
      <c r="K82" s="662"/>
      <c r="L82" s="664"/>
      <c r="M82" s="748"/>
      <c r="N82" s="749"/>
      <c r="O82" s="124" t="str">
        <f t="shared" ref="O82:O97" si="7">IF(L82="Mo",1,IF(L82="Di",2,IF(L82="Mi",3,IF(L82="Do",4,IF(L82="Fr",5,IF(L82="Sa",6,IF(L82="So",7,"")))))))</f>
        <v/>
      </c>
      <c r="P82" s="102">
        <f t="shared" si="6"/>
        <v>75</v>
      </c>
    </row>
    <row r="83" spans="1:16" ht="10.5" customHeight="1">
      <c r="A83" s="120"/>
      <c r="B83" s="121" t="str">
        <f>IF(OR(Therapieübersicht!B84="abgeschlossen"),"√","o")</f>
        <v>o</v>
      </c>
      <c r="C83" s="661"/>
      <c r="D83" s="662"/>
      <c r="E83" s="663"/>
      <c r="F83" s="663"/>
      <c r="G83" s="123" t="str">
        <f t="shared" si="5"/>
        <v xml:space="preserve"> </v>
      </c>
      <c r="H83" s="126"/>
      <c r="I83" s="662"/>
      <c r="J83" s="662"/>
      <c r="K83" s="662"/>
      <c r="L83" s="664"/>
      <c r="M83" s="748"/>
      <c r="N83" s="749"/>
      <c r="O83" s="124" t="str">
        <f t="shared" si="7"/>
        <v/>
      </c>
      <c r="P83" s="102">
        <f t="shared" si="6"/>
        <v>76</v>
      </c>
    </row>
    <row r="84" spans="1:16" ht="10.5" customHeight="1">
      <c r="A84" s="120"/>
      <c r="B84" s="121" t="str">
        <f>IF(OR(Therapieübersicht!B85="abgeschlossen"),"√","o")</f>
        <v>o</v>
      </c>
      <c r="C84" s="661"/>
      <c r="D84" s="662"/>
      <c r="E84" s="663"/>
      <c r="F84" s="663"/>
      <c r="G84" s="123" t="str">
        <f t="shared" si="5"/>
        <v xml:space="preserve"> </v>
      </c>
      <c r="H84" s="126"/>
      <c r="I84" s="662"/>
      <c r="J84" s="662"/>
      <c r="K84" s="662"/>
      <c r="L84" s="664"/>
      <c r="M84" s="748"/>
      <c r="N84" s="749"/>
      <c r="O84" s="124" t="str">
        <f t="shared" si="7"/>
        <v/>
      </c>
      <c r="P84" s="102">
        <f t="shared" si="6"/>
        <v>77</v>
      </c>
    </row>
    <row r="85" spans="1:16" ht="10.5" customHeight="1">
      <c r="A85" s="120"/>
      <c r="B85" s="121" t="str">
        <f>IF(OR(Therapieübersicht!B86="abgeschlossen"),"√","o")</f>
        <v>o</v>
      </c>
      <c r="C85" s="661"/>
      <c r="D85" s="662"/>
      <c r="E85" s="663"/>
      <c r="F85" s="663"/>
      <c r="G85" s="123" t="str">
        <f t="shared" si="5"/>
        <v xml:space="preserve"> </v>
      </c>
      <c r="H85" s="126"/>
      <c r="I85" s="662"/>
      <c r="J85" s="662"/>
      <c r="K85" s="662"/>
      <c r="L85" s="664"/>
      <c r="M85" s="665"/>
      <c r="N85" s="666"/>
      <c r="O85" s="124" t="str">
        <f t="shared" si="7"/>
        <v/>
      </c>
      <c r="P85" s="102">
        <f t="shared" si="6"/>
        <v>78</v>
      </c>
    </row>
    <row r="86" spans="1:16" ht="10.5" customHeight="1">
      <c r="A86" s="120"/>
      <c r="B86" s="121" t="str">
        <f>IF(OR(Therapieübersicht!B87="abgeschlossen"),"√","o")</f>
        <v>o</v>
      </c>
      <c r="C86" s="661"/>
      <c r="D86" s="662"/>
      <c r="E86" s="663"/>
      <c r="F86" s="663"/>
      <c r="G86" s="123" t="str">
        <f t="shared" si="5"/>
        <v xml:space="preserve"> </v>
      </c>
      <c r="H86" s="126"/>
      <c r="I86" s="662"/>
      <c r="J86" s="662"/>
      <c r="K86" s="662"/>
      <c r="L86" s="664"/>
      <c r="M86" s="665"/>
      <c r="N86" s="666"/>
      <c r="O86" s="124" t="str">
        <f t="shared" si="7"/>
        <v/>
      </c>
      <c r="P86" s="102">
        <f t="shared" si="6"/>
        <v>79</v>
      </c>
    </row>
    <row r="87" spans="1:16" ht="10.5" customHeight="1">
      <c r="A87" s="120"/>
      <c r="B87" s="121" t="str">
        <f>IF(OR(Therapieübersicht!B88="abgeschlossen"),"√","o")</f>
        <v>o</v>
      </c>
      <c r="C87" s="661"/>
      <c r="D87" s="662"/>
      <c r="E87" s="663"/>
      <c r="F87" s="663"/>
      <c r="G87" s="123" t="str">
        <f t="shared" si="5"/>
        <v xml:space="preserve"> </v>
      </c>
      <c r="H87" s="126"/>
      <c r="I87" s="662"/>
      <c r="J87" s="662"/>
      <c r="K87" s="662"/>
      <c r="L87" s="664"/>
      <c r="M87" s="665"/>
      <c r="N87" s="666"/>
      <c r="O87" s="124" t="str">
        <f t="shared" si="7"/>
        <v/>
      </c>
      <c r="P87" s="102">
        <f t="shared" si="6"/>
        <v>80</v>
      </c>
    </row>
    <row r="88" spans="1:16" ht="10.5" customHeight="1">
      <c r="A88" s="120"/>
      <c r="B88" s="121" t="str">
        <f>IF(OR(Therapieübersicht!B89="abgeschlossen"),"√","o")</f>
        <v>o</v>
      </c>
      <c r="C88" s="661"/>
      <c r="D88" s="662"/>
      <c r="E88" s="663"/>
      <c r="F88" s="663"/>
      <c r="G88" s="123" t="str">
        <f t="shared" si="5"/>
        <v xml:space="preserve"> </v>
      </c>
      <c r="H88" s="126"/>
      <c r="I88" s="662"/>
      <c r="J88" s="662"/>
      <c r="K88" s="662"/>
      <c r="L88" s="664"/>
      <c r="M88" s="665"/>
      <c r="N88" s="666"/>
      <c r="O88" s="124" t="str">
        <f t="shared" si="7"/>
        <v/>
      </c>
      <c r="P88" s="102">
        <f t="shared" si="6"/>
        <v>81</v>
      </c>
    </row>
    <row r="89" spans="1:16" ht="10.5" customHeight="1">
      <c r="A89" s="120"/>
      <c r="B89" s="121" t="str">
        <f>IF(OR(Therapieübersicht!B90="abgeschlossen"),"√","o")</f>
        <v>o</v>
      </c>
      <c r="C89" s="661"/>
      <c r="D89" s="662"/>
      <c r="E89" s="663"/>
      <c r="F89" s="663"/>
      <c r="G89" s="123" t="str">
        <f t="shared" si="5"/>
        <v xml:space="preserve"> </v>
      </c>
      <c r="H89" s="126"/>
      <c r="I89" s="662"/>
      <c r="J89" s="662"/>
      <c r="K89" s="662"/>
      <c r="L89" s="664"/>
      <c r="M89" s="665"/>
      <c r="N89" s="666"/>
      <c r="O89" s="124" t="str">
        <f t="shared" si="7"/>
        <v/>
      </c>
      <c r="P89" s="102">
        <f t="shared" si="6"/>
        <v>82</v>
      </c>
    </row>
    <row r="90" spans="1:16" ht="10.5" customHeight="1">
      <c r="A90" s="120"/>
      <c r="B90" s="121" t="str">
        <f>IF(OR(Therapieübersicht!B91="abgeschlossen"),"√","o")</f>
        <v>o</v>
      </c>
      <c r="C90" s="661"/>
      <c r="D90" s="662"/>
      <c r="E90" s="663"/>
      <c r="F90" s="663"/>
      <c r="G90" s="123" t="str">
        <f t="shared" si="5"/>
        <v xml:space="preserve"> </v>
      </c>
      <c r="H90" s="126"/>
      <c r="I90" s="662"/>
      <c r="J90" s="662"/>
      <c r="K90" s="662"/>
      <c r="L90" s="664"/>
      <c r="M90" s="665"/>
      <c r="N90" s="666"/>
      <c r="O90" s="124" t="str">
        <f t="shared" si="7"/>
        <v/>
      </c>
      <c r="P90" s="102">
        <f t="shared" si="6"/>
        <v>83</v>
      </c>
    </row>
    <row r="91" spans="1:16" ht="10.5" customHeight="1">
      <c r="A91" s="120"/>
      <c r="B91" s="121" t="str">
        <f>IF(OR(Therapieübersicht!B92="abgeschlossen"),"√","o")</f>
        <v>o</v>
      </c>
      <c r="C91" s="661"/>
      <c r="D91" s="662"/>
      <c r="E91" s="663"/>
      <c r="F91" s="663"/>
      <c r="G91" s="123" t="str">
        <f t="shared" si="5"/>
        <v xml:space="preserve"> </v>
      </c>
      <c r="H91" s="126"/>
      <c r="I91" s="662"/>
      <c r="J91" s="662"/>
      <c r="K91" s="662"/>
      <c r="L91" s="664"/>
      <c r="M91" s="665"/>
      <c r="N91" s="666"/>
      <c r="O91" s="124" t="str">
        <f t="shared" si="7"/>
        <v/>
      </c>
      <c r="P91" s="102">
        <f t="shared" si="6"/>
        <v>84</v>
      </c>
    </row>
    <row r="92" spans="1:16" ht="10.5" customHeight="1">
      <c r="A92" s="120"/>
      <c r="B92" s="121" t="str">
        <f>IF(OR(Therapieübersicht!B93="abgeschlossen"),"√","o")</f>
        <v>o</v>
      </c>
      <c r="C92" s="661"/>
      <c r="D92" s="662"/>
      <c r="E92" s="663"/>
      <c r="F92" s="663"/>
      <c r="G92" s="123" t="str">
        <f t="shared" si="5"/>
        <v xml:space="preserve"> </v>
      </c>
      <c r="H92" s="126"/>
      <c r="I92" s="662"/>
      <c r="J92" s="662"/>
      <c r="K92" s="662"/>
      <c r="L92" s="664"/>
      <c r="M92" s="665"/>
      <c r="N92" s="666"/>
      <c r="O92" s="124" t="str">
        <f t="shared" si="7"/>
        <v/>
      </c>
      <c r="P92" s="102">
        <f t="shared" si="6"/>
        <v>85</v>
      </c>
    </row>
    <row r="93" spans="1:16" ht="10.5" customHeight="1">
      <c r="A93" s="120"/>
      <c r="B93" s="121" t="str">
        <f>IF(OR(Therapieübersicht!B94="abgeschlossen"),"√","o")</f>
        <v>o</v>
      </c>
      <c r="C93" s="661"/>
      <c r="D93" s="662"/>
      <c r="E93" s="663"/>
      <c r="F93" s="663"/>
      <c r="G93" s="123" t="str">
        <f t="shared" si="5"/>
        <v xml:space="preserve"> </v>
      </c>
      <c r="H93" s="126"/>
      <c r="I93" s="662"/>
      <c r="J93" s="662"/>
      <c r="K93" s="662"/>
      <c r="L93" s="664"/>
      <c r="M93" s="665"/>
      <c r="N93" s="666"/>
      <c r="O93" s="124" t="str">
        <f t="shared" si="7"/>
        <v/>
      </c>
      <c r="P93" s="102">
        <f t="shared" si="6"/>
        <v>86</v>
      </c>
    </row>
    <row r="94" spans="1:16" ht="10.5" customHeight="1">
      <c r="A94" s="120"/>
      <c r="B94" s="121" t="str">
        <f>IF(OR(Therapieübersicht!B95="abgeschlossen"),"√","o")</f>
        <v>o</v>
      </c>
      <c r="C94" s="661"/>
      <c r="D94" s="662"/>
      <c r="E94" s="663"/>
      <c r="F94" s="663"/>
      <c r="G94" s="123" t="str">
        <f t="shared" si="5"/>
        <v xml:space="preserve"> </v>
      </c>
      <c r="H94" s="126"/>
      <c r="I94" s="662"/>
      <c r="J94" s="662"/>
      <c r="K94" s="662"/>
      <c r="L94" s="664"/>
      <c r="M94" s="127"/>
      <c r="N94" s="125"/>
      <c r="O94" s="124" t="str">
        <f t="shared" si="7"/>
        <v/>
      </c>
      <c r="P94" s="102">
        <f t="shared" si="6"/>
        <v>87</v>
      </c>
    </row>
    <row r="95" spans="1:16" ht="10.5" customHeight="1">
      <c r="A95" s="120"/>
      <c r="B95" s="121" t="str">
        <f>IF(OR(Therapieübersicht!B96="abgeschlossen"),"√","o")</f>
        <v>o</v>
      </c>
      <c r="C95" s="661"/>
      <c r="D95" s="662"/>
      <c r="E95" s="663"/>
      <c r="F95" s="663"/>
      <c r="G95" s="123" t="str">
        <f t="shared" si="5"/>
        <v xml:space="preserve"> </v>
      </c>
      <c r="H95" s="126"/>
      <c r="I95" s="662"/>
      <c r="J95" s="662"/>
      <c r="K95" s="662"/>
      <c r="L95" s="664"/>
      <c r="M95" s="127"/>
      <c r="N95" s="125"/>
      <c r="O95" s="124" t="str">
        <f t="shared" si="7"/>
        <v/>
      </c>
      <c r="P95" s="102">
        <f t="shared" si="6"/>
        <v>88</v>
      </c>
    </row>
    <row r="96" spans="1:16" ht="10.5" customHeight="1">
      <c r="A96" s="120"/>
      <c r="B96" s="121" t="str">
        <f>IF(OR(Therapieübersicht!B97="abgeschlossen"),"√","o")</f>
        <v>o</v>
      </c>
      <c r="C96" s="661"/>
      <c r="D96" s="662"/>
      <c r="E96" s="663"/>
      <c r="F96" s="663"/>
      <c r="G96" s="123" t="str">
        <f>IF(E96=0," ",SUM(E96*F96))</f>
        <v xml:space="preserve"> </v>
      </c>
      <c r="H96" s="126"/>
      <c r="I96" s="662"/>
      <c r="J96" s="662"/>
      <c r="K96" s="662"/>
      <c r="L96" s="664"/>
      <c r="M96" s="127"/>
      <c r="N96" s="125"/>
      <c r="O96" s="124" t="str">
        <f t="shared" si="7"/>
        <v/>
      </c>
      <c r="P96" s="102">
        <f t="shared" si="6"/>
        <v>89</v>
      </c>
    </row>
    <row r="97" spans="1:16" ht="10.5" customHeight="1">
      <c r="A97" s="120"/>
      <c r="B97" s="121" t="str">
        <f>IF(OR(Therapieübersicht!B98="abgeschlossen"),"√","o")</f>
        <v>o</v>
      </c>
      <c r="C97" s="661"/>
      <c r="D97" s="662"/>
      <c r="E97" s="663"/>
      <c r="F97" s="663"/>
      <c r="G97" s="123" t="str">
        <f>IF(E97=0," ",SUM(E97*F97))</f>
        <v xml:space="preserve"> </v>
      </c>
      <c r="H97" s="126"/>
      <c r="I97" s="662"/>
      <c r="J97" s="662"/>
      <c r="K97" s="662"/>
      <c r="L97" s="664"/>
      <c r="M97" s="127"/>
      <c r="N97" s="125"/>
      <c r="O97" s="124" t="str">
        <f t="shared" si="7"/>
        <v/>
      </c>
      <c r="P97" s="102">
        <f t="shared" si="6"/>
        <v>90</v>
      </c>
    </row>
    <row r="98" spans="1:16">
      <c r="A98" s="102"/>
      <c r="B98" s="102"/>
      <c r="C98" s="102"/>
      <c r="D98" s="102"/>
      <c r="E98" s="102"/>
      <c r="F98" s="102"/>
      <c r="G98" s="102"/>
      <c r="H98" s="102"/>
      <c r="I98" s="102"/>
      <c r="J98" s="102"/>
      <c r="K98" s="102"/>
      <c r="L98" s="102"/>
      <c r="M98" s="102"/>
      <c r="N98" s="102"/>
      <c r="O98" s="102"/>
    </row>
    <row r="99" spans="1:16">
      <c r="A99" s="102"/>
      <c r="B99" s="102"/>
      <c r="C99" s="102"/>
      <c r="D99" s="102"/>
      <c r="E99" s="102"/>
      <c r="F99" s="102"/>
      <c r="G99" s="102"/>
      <c r="H99" s="102"/>
      <c r="I99" s="102"/>
      <c r="J99" s="102"/>
      <c r="K99" s="102"/>
      <c r="L99" s="102"/>
      <c r="M99" s="102"/>
      <c r="N99" s="102"/>
      <c r="O99" s="102"/>
    </row>
    <row r="100" spans="1:16">
      <c r="A100" s="102"/>
      <c r="B100" s="102"/>
      <c r="C100" s="102"/>
      <c r="D100" s="102"/>
      <c r="E100" s="102"/>
      <c r="F100" s="102"/>
      <c r="G100" s="102"/>
      <c r="H100" s="102"/>
      <c r="I100" s="102"/>
      <c r="J100" s="102"/>
      <c r="K100" s="102"/>
      <c r="L100" s="102"/>
      <c r="M100" s="102"/>
      <c r="N100" s="102"/>
      <c r="O100" s="102"/>
    </row>
    <row r="101" spans="1:16">
      <c r="A101" s="102"/>
      <c r="B101" s="102"/>
      <c r="C101" s="102"/>
      <c r="D101" s="102"/>
      <c r="E101" s="102"/>
      <c r="F101" s="102"/>
      <c r="G101" s="102"/>
      <c r="H101" s="102"/>
      <c r="I101" s="102"/>
      <c r="J101" s="102"/>
      <c r="K101" s="102"/>
      <c r="L101" s="102"/>
      <c r="M101" s="102"/>
      <c r="N101" s="102"/>
      <c r="O101" s="102"/>
    </row>
    <row r="102" spans="1:16">
      <c r="A102" s="102"/>
      <c r="B102" s="102"/>
      <c r="C102" s="102"/>
      <c r="D102" s="102"/>
      <c r="E102" s="102"/>
      <c r="F102" s="102"/>
      <c r="G102" s="102"/>
      <c r="H102" s="102"/>
      <c r="I102" s="102"/>
      <c r="J102" s="102"/>
      <c r="K102" s="102"/>
      <c r="L102" s="102"/>
      <c r="M102" s="102"/>
      <c r="N102" s="102"/>
      <c r="O102" s="102"/>
    </row>
    <row r="103" spans="1:16">
      <c r="A103" s="102"/>
      <c r="B103" s="102"/>
      <c r="C103" s="102"/>
      <c r="D103" s="102"/>
      <c r="E103" s="102"/>
      <c r="F103" s="102"/>
      <c r="G103" s="102"/>
      <c r="H103" s="102"/>
      <c r="I103" s="102"/>
      <c r="J103" s="102"/>
      <c r="K103" s="102"/>
      <c r="L103" s="102"/>
      <c r="M103" s="102"/>
      <c r="N103" s="102"/>
      <c r="O103" s="102"/>
    </row>
    <row r="104" spans="1:16">
      <c r="A104" s="102"/>
      <c r="B104" s="102"/>
      <c r="C104" s="102"/>
      <c r="D104" s="102"/>
      <c r="E104" s="102"/>
      <c r="F104" s="102"/>
      <c r="G104" s="102"/>
      <c r="H104" s="102"/>
      <c r="I104" s="102"/>
      <c r="J104" s="102"/>
      <c r="K104" s="102"/>
      <c r="L104" s="102"/>
      <c r="M104" s="102"/>
      <c r="N104" s="102"/>
      <c r="O104" s="102"/>
    </row>
    <row r="105" spans="1:16">
      <c r="A105" s="102"/>
      <c r="B105" s="102"/>
      <c r="C105" s="102"/>
      <c r="D105" s="102"/>
      <c r="E105" s="102"/>
      <c r="F105" s="102"/>
      <c r="G105" s="102"/>
      <c r="H105" s="102"/>
      <c r="I105" s="102"/>
      <c r="J105" s="102"/>
      <c r="K105" s="102"/>
      <c r="L105" s="102"/>
      <c r="M105" s="102"/>
      <c r="N105" s="102"/>
      <c r="O105" s="102"/>
    </row>
    <row r="106" spans="1:16">
      <c r="A106" s="102"/>
      <c r="B106" s="102"/>
      <c r="C106" s="102"/>
      <c r="D106" s="102"/>
      <c r="E106" s="102"/>
      <c r="F106" s="102"/>
      <c r="G106" s="102"/>
      <c r="H106" s="102"/>
      <c r="I106" s="102"/>
      <c r="J106" s="102"/>
      <c r="K106" s="102"/>
      <c r="L106" s="102"/>
      <c r="M106" s="102"/>
      <c r="N106" s="102"/>
      <c r="O106" s="102"/>
    </row>
    <row r="107" spans="1:16">
      <c r="A107" s="102"/>
      <c r="B107" s="102"/>
      <c r="C107" s="102"/>
      <c r="D107" s="102"/>
      <c r="E107" s="102"/>
      <c r="F107" s="102"/>
      <c r="G107" s="102"/>
      <c r="H107" s="102"/>
      <c r="I107" s="102"/>
      <c r="J107" s="102"/>
      <c r="K107" s="102"/>
      <c r="L107" s="102"/>
      <c r="M107" s="102"/>
      <c r="N107" s="102"/>
      <c r="O107" s="102"/>
    </row>
    <row r="108" spans="1:16">
      <c r="A108" s="102"/>
      <c r="B108" s="102"/>
      <c r="C108" s="102"/>
      <c r="D108" s="102"/>
      <c r="E108" s="102"/>
      <c r="F108" s="102"/>
      <c r="G108" s="102"/>
      <c r="H108" s="102"/>
      <c r="I108" s="102"/>
      <c r="J108" s="102"/>
      <c r="K108" s="102"/>
      <c r="L108" s="102"/>
      <c r="M108" s="102"/>
      <c r="N108" s="102"/>
      <c r="O108" s="102"/>
    </row>
    <row r="109" spans="1:16">
      <c r="A109" s="102"/>
      <c r="B109" s="102"/>
      <c r="C109" s="102"/>
      <c r="D109" s="102"/>
      <c r="E109" s="102"/>
      <c r="F109" s="102"/>
      <c r="G109" s="102"/>
      <c r="H109" s="102"/>
      <c r="I109" s="102"/>
      <c r="J109" s="102"/>
      <c r="K109" s="102"/>
      <c r="L109" s="102"/>
      <c r="M109" s="102"/>
      <c r="N109" s="102"/>
      <c r="O109" s="102"/>
    </row>
    <row r="110" spans="1:16">
      <c r="A110" s="102"/>
      <c r="B110" s="102"/>
      <c r="C110" s="102"/>
      <c r="D110" s="102"/>
      <c r="E110" s="102"/>
      <c r="F110" s="102"/>
      <c r="G110" s="102"/>
      <c r="H110" s="102"/>
      <c r="I110" s="102"/>
      <c r="J110" s="102"/>
      <c r="K110" s="102"/>
      <c r="L110" s="102"/>
      <c r="M110" s="102"/>
      <c r="N110" s="102"/>
      <c r="O110" s="102"/>
    </row>
    <row r="111" spans="1:16">
      <c r="A111" s="102"/>
      <c r="B111" s="102"/>
      <c r="C111" s="102"/>
      <c r="D111" s="102"/>
      <c r="E111" s="102"/>
      <c r="F111" s="102"/>
      <c r="G111" s="102"/>
      <c r="H111" s="102"/>
      <c r="I111" s="102"/>
      <c r="J111" s="102"/>
      <c r="K111" s="102"/>
      <c r="L111" s="102"/>
      <c r="M111" s="102"/>
      <c r="N111" s="102"/>
      <c r="O111" s="102"/>
    </row>
    <row r="112" spans="1:16">
      <c r="A112" s="102"/>
      <c r="B112" s="102"/>
      <c r="C112" s="102"/>
      <c r="D112" s="102"/>
      <c r="E112" s="102"/>
      <c r="F112" s="102"/>
      <c r="G112" s="102"/>
      <c r="H112" s="102"/>
      <c r="I112" s="102"/>
      <c r="J112" s="102"/>
      <c r="K112" s="102"/>
      <c r="L112" s="102"/>
      <c r="M112" s="102"/>
      <c r="N112" s="102"/>
      <c r="O112" s="102"/>
    </row>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102" customFormat="1"/>
  </sheetData>
  <sheetProtection password="C8BB" sheet="1" objects="1" scenarios="1"/>
  <mergeCells count="91">
    <mergeCell ref="M81:N81"/>
    <mergeCell ref="M82:N82"/>
    <mergeCell ref="M83:N83"/>
    <mergeCell ref="M84:N84"/>
    <mergeCell ref="M76:N76"/>
    <mergeCell ref="M77:N77"/>
    <mergeCell ref="M78:N78"/>
    <mergeCell ref="M79:N79"/>
    <mergeCell ref="M80:N80"/>
    <mergeCell ref="M71:N71"/>
    <mergeCell ref="M72:N72"/>
    <mergeCell ref="M73:N73"/>
    <mergeCell ref="M74:N74"/>
    <mergeCell ref="M75:N75"/>
    <mergeCell ref="M66:N66"/>
    <mergeCell ref="M67:N67"/>
    <mergeCell ref="M68:N68"/>
    <mergeCell ref="M69:N69"/>
    <mergeCell ref="M70:N70"/>
    <mergeCell ref="M61:N61"/>
    <mergeCell ref="M62:N62"/>
    <mergeCell ref="M63:N63"/>
    <mergeCell ref="M64:N64"/>
    <mergeCell ref="M65:N65"/>
    <mergeCell ref="M56:N56"/>
    <mergeCell ref="M57:N57"/>
    <mergeCell ref="M58:N58"/>
    <mergeCell ref="M59:N59"/>
    <mergeCell ref="M60:N60"/>
    <mergeCell ref="M51:N51"/>
    <mergeCell ref="M52:N52"/>
    <mergeCell ref="M53:N53"/>
    <mergeCell ref="M54:N54"/>
    <mergeCell ref="M55:N55"/>
    <mergeCell ref="M46:N46"/>
    <mergeCell ref="M47:N47"/>
    <mergeCell ref="M48:N48"/>
    <mergeCell ref="M49:N49"/>
    <mergeCell ref="M50:N50"/>
    <mergeCell ref="M41:N41"/>
    <mergeCell ref="M42:N42"/>
    <mergeCell ref="M43:N43"/>
    <mergeCell ref="M44:N44"/>
    <mergeCell ref="M45:N45"/>
    <mergeCell ref="M36:N36"/>
    <mergeCell ref="M37:N37"/>
    <mergeCell ref="M38:N38"/>
    <mergeCell ref="M39:N39"/>
    <mergeCell ref="M40:N40"/>
    <mergeCell ref="M31:N31"/>
    <mergeCell ref="M32:N32"/>
    <mergeCell ref="M33:N33"/>
    <mergeCell ref="M34:N34"/>
    <mergeCell ref="M35:N35"/>
    <mergeCell ref="M29:N29"/>
    <mergeCell ref="M30:N30"/>
    <mergeCell ref="M8:N8"/>
    <mergeCell ref="M9:N9"/>
    <mergeCell ref="M10:N10"/>
    <mergeCell ref="M11:N11"/>
    <mergeCell ref="M23:N23"/>
    <mergeCell ref="M12:N12"/>
    <mergeCell ref="M13:N13"/>
    <mergeCell ref="M14:N14"/>
    <mergeCell ref="M15:N15"/>
    <mergeCell ref="M16:N16"/>
    <mergeCell ref="M17:N17"/>
    <mergeCell ref="M18:N18"/>
    <mergeCell ref="M19:N19"/>
    <mergeCell ref="M20:N20"/>
    <mergeCell ref="C4:D4"/>
    <mergeCell ref="E4:I4"/>
    <mergeCell ref="L4:M4"/>
    <mergeCell ref="B6:B7"/>
    <mergeCell ref="C6:C7"/>
    <mergeCell ref="D6:D7"/>
    <mergeCell ref="E6:F6"/>
    <mergeCell ref="G6:G7"/>
    <mergeCell ref="H6:H7"/>
    <mergeCell ref="I6:I7"/>
    <mergeCell ref="J6:J7"/>
    <mergeCell ref="K6:K7"/>
    <mergeCell ref="L6:L7"/>
    <mergeCell ref="M6:N7"/>
    <mergeCell ref="M27:N27"/>
    <mergeCell ref="M28:N28"/>
    <mergeCell ref="M21:N21"/>
    <mergeCell ref="M22:N22"/>
    <mergeCell ref="M24:N24"/>
    <mergeCell ref="M25:N25"/>
    <mergeCell ref="M26:N26"/>
  </mergeCells>
  <phoneticPr fontId="68" type="noConversion"/>
  <pageMargins left="0.51180555555555551" right="0.43333333333333335" top="0.27569444444444446" bottom="0.59097222222222223" header="0.51180555555555551" footer="0.27569444444444446"/>
  <pageSetup paperSize="9" firstPageNumber="0" fitToHeight="2" orientation="landscape" horizontalDpi="300" verticalDpi="300"/>
  <headerFooter alignWithMargins="0">
    <oddFooter>&amp;L&amp;"Arial,Standard"&amp;8VTGS 06.2006 / Version 1.3&amp;R&amp;"Arial,Standard"&amp;8Ausdruck am: &amp;D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D2" s="142"/>
      <c r="E2" s="757">
        <f>DATE(YEAR($V$2),MONTH($V$2)+$D$7-1,DAY($V$2))</f>
        <v>45139</v>
      </c>
      <c r="F2" s="757"/>
      <c r="G2" s="757"/>
      <c r="H2" s="757"/>
      <c r="I2" s="757"/>
      <c r="J2" s="757"/>
      <c r="K2" s="757"/>
      <c r="L2" s="757"/>
      <c r="M2" s="757"/>
      <c r="N2" s="757"/>
      <c r="O2" s="757"/>
      <c r="P2" s="757"/>
      <c r="Q2" s="757"/>
      <c r="R2" s="757"/>
      <c r="S2" s="757"/>
      <c r="T2" s="757"/>
      <c r="U2" s="757"/>
      <c r="V2" s="758">
        <f>SUM(Zeitbudget!F1)</f>
        <v>44927</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IF(AK7&lt;AK8,Stammdaten!B41*Stammdaten!B10,Stammdaten!B41*Stammdaten!E11)</f>
        <v>7.7</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f>
        <v>7.7</v>
      </c>
      <c r="AL3" s="766"/>
    </row>
    <row r="4" spans="1:54" ht="19.5" customHeight="1">
      <c r="A4" s="760" t="s">
        <v>170</v>
      </c>
      <c r="B4" s="760"/>
      <c r="C4" s="760"/>
      <c r="D4" s="143">
        <f>D10</f>
        <v>5.2083333333333329E-2</v>
      </c>
      <c r="E4" s="767" t="s">
        <v>171</v>
      </c>
      <c r="F4" s="767"/>
      <c r="G4" s="767"/>
      <c r="H4" s="767"/>
      <c r="I4" s="767"/>
      <c r="J4" s="768">
        <f>SUM(D145)*24/Stammdaten!B24</f>
        <v>0</v>
      </c>
      <c r="K4" s="768"/>
      <c r="L4" s="763" t="s">
        <v>22</v>
      </c>
      <c r="M4" s="763"/>
      <c r="N4" s="144"/>
      <c r="O4" s="144"/>
      <c r="P4" s="145"/>
      <c r="Q4" s="146"/>
      <c r="R4" s="769">
        <f>D4-D145</f>
        <v>5.2083333333333329E-2</v>
      </c>
      <c r="S4" s="769"/>
      <c r="T4" s="769"/>
      <c r="U4" s="770" t="s">
        <v>172</v>
      </c>
      <c r="V4" s="770"/>
      <c r="W4" s="770"/>
      <c r="X4" s="770"/>
      <c r="Y4" s="770"/>
      <c r="Z4" s="770"/>
      <c r="AA4" s="151"/>
      <c r="AB4" s="152"/>
      <c r="AC4" s="153"/>
      <c r="AD4" s="154"/>
      <c r="AE4" s="154"/>
      <c r="AF4" s="155"/>
      <c r="AG4" s="154"/>
      <c r="AH4" s="154"/>
      <c r="AI4" s="156"/>
      <c r="AK4" s="766">
        <f>SUM(AUG!D4)+(Stammdaten!B34/24)</f>
        <v>5.2083333333333329E-2</v>
      </c>
      <c r="AL4" s="766"/>
    </row>
    <row r="5" spans="1:54" s="162" customFormat="1" ht="19.5" customHeight="1">
      <c r="A5" s="776" t="s">
        <v>173</v>
      </c>
      <c r="B5" s="776"/>
      <c r="C5" s="776"/>
      <c r="D5" s="157">
        <f>IF(D3-D4&lt;0,TEXT(-(D3-D4),"+[hh]:mm"),D3-D4)</f>
        <v>7.6479166666666671</v>
      </c>
      <c r="E5" s="777" t="s">
        <v>174</v>
      </c>
      <c r="F5" s="777"/>
      <c r="G5" s="777"/>
      <c r="H5" s="777"/>
      <c r="I5" s="777"/>
      <c r="J5" s="778">
        <f>SUM(J3-J4)</f>
        <v>25</v>
      </c>
      <c r="K5" s="778"/>
      <c r="L5" s="779" t="s">
        <v>22</v>
      </c>
      <c r="M5" s="779"/>
      <c r="N5" s="158"/>
      <c r="O5" s="159"/>
      <c r="P5" s="160"/>
      <c r="Q5" s="161"/>
      <c r="R5" s="772">
        <f>IF(R3-R4&lt;0,TEXT(-(R3-R4),"+[hh]:mm"),R3-R4)</f>
        <v>78.531250000000014</v>
      </c>
      <c r="S5" s="772"/>
      <c r="T5" s="772"/>
      <c r="U5" s="773" t="s">
        <v>175</v>
      </c>
      <c r="V5" s="773"/>
      <c r="W5" s="773"/>
      <c r="X5" s="773"/>
      <c r="Y5" s="773"/>
      <c r="Z5" s="774">
        <f>SUM(B7)</f>
        <v>45139</v>
      </c>
      <c r="AA5" s="774"/>
      <c r="AB5" s="774"/>
      <c r="AC5" s="775" t="s">
        <v>176</v>
      </c>
      <c r="AD5" s="775"/>
      <c r="AE5" s="775"/>
      <c r="AF5" s="775"/>
      <c r="AG5" s="780">
        <f>IF(AK5&lt;0,TEXT(-(AK5),"+[hh]:mm"),AK5)</f>
        <v>7.6479166666666671</v>
      </c>
      <c r="AH5" s="780"/>
      <c r="AI5" s="780"/>
      <c r="AK5" s="781">
        <f>IF(AK3-AK4&lt;0,TEXT(-(AK3-AK4),"+[hh]:mm"),AK3-AK4)</f>
        <v>7.6479166666666671</v>
      </c>
      <c r="AL5" s="781"/>
      <c r="AM5" s="163"/>
      <c r="AN5" s="164"/>
      <c r="AO5" s="164"/>
      <c r="AR5" s="163"/>
    </row>
    <row r="6" spans="1:54" s="162" customFormat="1" ht="9.75" customHeight="1">
      <c r="A6" s="165"/>
      <c r="B6" s="771"/>
      <c r="C6" s="771"/>
      <c r="D6" s="166"/>
      <c r="E6" s="167">
        <f>IF(E7="","",TRUNC((E7-WEEKDAY(E7,2)-DATE(YEAR(E7+4-WEEKDAY(E7,2)),1,-10))/7))</f>
        <v>31</v>
      </c>
      <c r="F6" s="167">
        <f t="shared" ref="F6:K6" si="0">IF(F7="","",TRUNC((F7-WEEKDAY(F7,2)-DATE(YEAR(F7+4-WEEKDAY(F7,2)),1,-10))/7))</f>
        <v>31</v>
      </c>
      <c r="G6" s="167">
        <f t="shared" si="0"/>
        <v>31</v>
      </c>
      <c r="H6" s="167">
        <f t="shared" si="0"/>
        <v>31</v>
      </c>
      <c r="I6" s="167">
        <f t="shared" si="0"/>
        <v>31</v>
      </c>
      <c r="J6" s="167">
        <f t="shared" si="0"/>
        <v>31</v>
      </c>
      <c r="K6" s="167">
        <f t="shared" si="0"/>
        <v>32</v>
      </c>
      <c r="L6" s="167">
        <f t="shared" ref="L6:V6" si="1">TRUNC((L7-WEEKDAY(L7,2)-DATE(YEAR(L7+4-WEEKDAY(L7,2)),1,-10))/7)</f>
        <v>32</v>
      </c>
      <c r="M6" s="167">
        <f t="shared" si="1"/>
        <v>32</v>
      </c>
      <c r="N6" s="167">
        <f t="shared" si="1"/>
        <v>32</v>
      </c>
      <c r="O6" s="167">
        <f t="shared" si="1"/>
        <v>32</v>
      </c>
      <c r="P6" s="167">
        <f t="shared" si="1"/>
        <v>32</v>
      </c>
      <c r="Q6" s="167">
        <f t="shared" si="1"/>
        <v>32</v>
      </c>
      <c r="R6" s="167">
        <f t="shared" si="1"/>
        <v>33</v>
      </c>
      <c r="S6" s="167">
        <f t="shared" si="1"/>
        <v>33</v>
      </c>
      <c r="T6" s="167">
        <f t="shared" si="1"/>
        <v>33</v>
      </c>
      <c r="U6" s="167">
        <f t="shared" si="1"/>
        <v>33</v>
      </c>
      <c r="V6" s="167">
        <f t="shared" si="1"/>
        <v>33</v>
      </c>
      <c r="W6" s="167">
        <f t="shared" ref="W6:AI6" si="2">TRUNC((W7-DATE(YEAR(W7+3-MOD(W7-2,7)),1,MOD(W7-2,7)-9))/7)</f>
        <v>33</v>
      </c>
      <c r="X6" s="167">
        <f t="shared" si="2"/>
        <v>33</v>
      </c>
      <c r="Y6" s="167">
        <f t="shared" si="2"/>
        <v>34</v>
      </c>
      <c r="Z6" s="167">
        <f t="shared" si="2"/>
        <v>34</v>
      </c>
      <c r="AA6" s="167">
        <f t="shared" si="2"/>
        <v>34</v>
      </c>
      <c r="AB6" s="167">
        <f t="shared" si="2"/>
        <v>34</v>
      </c>
      <c r="AC6" s="167">
        <f t="shared" si="2"/>
        <v>34</v>
      </c>
      <c r="AD6" s="167">
        <f t="shared" si="2"/>
        <v>34</v>
      </c>
      <c r="AE6" s="167">
        <f t="shared" si="2"/>
        <v>34</v>
      </c>
      <c r="AF6" s="167">
        <f t="shared" si="2"/>
        <v>35</v>
      </c>
      <c r="AG6" s="167">
        <f t="shared" si="2"/>
        <v>35</v>
      </c>
      <c r="AH6" s="167">
        <f t="shared" si="2"/>
        <v>35</v>
      </c>
      <c r="AI6" s="168">
        <f t="shared" si="2"/>
        <v>35</v>
      </c>
      <c r="AK6" s="766"/>
      <c r="AL6" s="766"/>
      <c r="AM6" s="163"/>
      <c r="AN6" s="164"/>
      <c r="AO6" s="164"/>
      <c r="AR6" s="163"/>
    </row>
    <row r="7" spans="1:54" s="177" customFormat="1" ht="15" customHeight="1">
      <c r="A7" s="169">
        <f>SUM(Zeitbudget!L14)</f>
        <v>44927</v>
      </c>
      <c r="B7" s="782">
        <f>DATE(YEAR($V$2),MONTH($V$2)+$D$7-1,DAY($V$2))</f>
        <v>45139</v>
      </c>
      <c r="C7" s="782"/>
      <c r="D7" s="170">
        <v>8</v>
      </c>
      <c r="E7" s="171">
        <f>DATE(YEAR($A$7),MONTH($A$7)+$D$7-1,DAY($A$7))</f>
        <v>45139</v>
      </c>
      <c r="F7" s="172">
        <f>E7+1</f>
        <v>45140</v>
      </c>
      <c r="G7" s="172">
        <f t="shared" ref="G7:AI7" si="3">F7+1</f>
        <v>45141</v>
      </c>
      <c r="H7" s="172">
        <f t="shared" si="3"/>
        <v>45142</v>
      </c>
      <c r="I7" s="172">
        <f t="shared" si="3"/>
        <v>45143</v>
      </c>
      <c r="J7" s="172">
        <f t="shared" si="3"/>
        <v>45144</v>
      </c>
      <c r="K7" s="172">
        <f t="shared" si="3"/>
        <v>45145</v>
      </c>
      <c r="L7" s="172">
        <f t="shared" si="3"/>
        <v>45146</v>
      </c>
      <c r="M7" s="172">
        <f t="shared" si="3"/>
        <v>45147</v>
      </c>
      <c r="N7" s="172">
        <f t="shared" si="3"/>
        <v>45148</v>
      </c>
      <c r="O7" s="172">
        <f t="shared" si="3"/>
        <v>45149</v>
      </c>
      <c r="P7" s="172">
        <f t="shared" si="3"/>
        <v>45150</v>
      </c>
      <c r="Q7" s="172">
        <f t="shared" si="3"/>
        <v>45151</v>
      </c>
      <c r="R7" s="172">
        <f t="shared" si="3"/>
        <v>45152</v>
      </c>
      <c r="S7" s="172">
        <f t="shared" si="3"/>
        <v>45153</v>
      </c>
      <c r="T7" s="172">
        <f t="shared" si="3"/>
        <v>45154</v>
      </c>
      <c r="U7" s="172">
        <f t="shared" si="3"/>
        <v>45155</v>
      </c>
      <c r="V7" s="172">
        <f t="shared" si="3"/>
        <v>45156</v>
      </c>
      <c r="W7" s="172">
        <f t="shared" si="3"/>
        <v>45157</v>
      </c>
      <c r="X7" s="172">
        <f t="shared" si="3"/>
        <v>45158</v>
      </c>
      <c r="Y7" s="172">
        <f t="shared" si="3"/>
        <v>45159</v>
      </c>
      <c r="Z7" s="172">
        <f t="shared" si="3"/>
        <v>45160</v>
      </c>
      <c r="AA7" s="172">
        <f t="shared" si="3"/>
        <v>45161</v>
      </c>
      <c r="AB7" s="172">
        <f t="shared" si="3"/>
        <v>45162</v>
      </c>
      <c r="AC7" s="172">
        <f t="shared" si="3"/>
        <v>45163</v>
      </c>
      <c r="AD7" s="172">
        <f t="shared" si="3"/>
        <v>45164</v>
      </c>
      <c r="AE7" s="172">
        <f t="shared" si="3"/>
        <v>45165</v>
      </c>
      <c r="AF7" s="172">
        <f t="shared" si="3"/>
        <v>45166</v>
      </c>
      <c r="AG7" s="172">
        <f t="shared" si="3"/>
        <v>45167</v>
      </c>
      <c r="AH7" s="172">
        <f t="shared" si="3"/>
        <v>45168</v>
      </c>
      <c r="AI7" s="173">
        <f t="shared" si="3"/>
        <v>45169</v>
      </c>
      <c r="AJ7" s="174"/>
      <c r="AK7" s="175">
        <f>SUM(AL7:AM7)</f>
        <v>1</v>
      </c>
      <c r="AL7" s="175">
        <f>IF(AO7=0,SUM(AO7),SUM(AP7))</f>
        <v>0</v>
      </c>
      <c r="AM7" s="176">
        <f>IF(AO7&lt;&gt;0,SUM(AO7),SUM(AP7))</f>
        <v>1</v>
      </c>
      <c r="AN7" s="174">
        <f>MONTH(1&amp;B7)+3</f>
        <v>8</v>
      </c>
      <c r="AO7" s="174">
        <f>IF(AN7=12,5,IF(AN7=11,4,IF(AN7=10,3,IF(AN7=9,2,IF(AN7=8,1,IF(AN7=7,12," "))))))</f>
        <v>1</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3</v>
      </c>
      <c r="F8" s="181">
        <f t="shared" ref="F8:AI8" si="4">WEEKDAY(F7)</f>
        <v>4</v>
      </c>
      <c r="G8" s="181">
        <f t="shared" si="4"/>
        <v>5</v>
      </c>
      <c r="H8" s="181">
        <f t="shared" si="4"/>
        <v>6</v>
      </c>
      <c r="I8" s="181">
        <f t="shared" si="4"/>
        <v>7</v>
      </c>
      <c r="J8" s="181">
        <f t="shared" si="4"/>
        <v>1</v>
      </c>
      <c r="K8" s="181">
        <f t="shared" si="4"/>
        <v>2</v>
      </c>
      <c r="L8" s="181">
        <f t="shared" si="4"/>
        <v>3</v>
      </c>
      <c r="M8" s="181">
        <f t="shared" si="4"/>
        <v>4</v>
      </c>
      <c r="N8" s="181">
        <f t="shared" si="4"/>
        <v>5</v>
      </c>
      <c r="O8" s="181">
        <f t="shared" si="4"/>
        <v>6</v>
      </c>
      <c r="P8" s="181">
        <f t="shared" si="4"/>
        <v>7</v>
      </c>
      <c r="Q8" s="181">
        <f t="shared" si="4"/>
        <v>1</v>
      </c>
      <c r="R8" s="181">
        <f t="shared" si="4"/>
        <v>2</v>
      </c>
      <c r="S8" s="181">
        <f t="shared" si="4"/>
        <v>3</v>
      </c>
      <c r="T8" s="181">
        <f t="shared" si="4"/>
        <v>4</v>
      </c>
      <c r="U8" s="181">
        <f t="shared" si="4"/>
        <v>5</v>
      </c>
      <c r="V8" s="181">
        <f t="shared" si="4"/>
        <v>6</v>
      </c>
      <c r="W8" s="181">
        <f t="shared" si="4"/>
        <v>7</v>
      </c>
      <c r="X8" s="181">
        <f t="shared" si="4"/>
        <v>1</v>
      </c>
      <c r="Y8" s="181">
        <f t="shared" si="4"/>
        <v>2</v>
      </c>
      <c r="Z8" s="181">
        <f t="shared" si="4"/>
        <v>3</v>
      </c>
      <c r="AA8" s="181">
        <f t="shared" si="4"/>
        <v>4</v>
      </c>
      <c r="AB8" s="181">
        <f t="shared" si="4"/>
        <v>5</v>
      </c>
      <c r="AC8" s="181">
        <f t="shared" si="4"/>
        <v>6</v>
      </c>
      <c r="AD8" s="181">
        <f t="shared" si="4"/>
        <v>7</v>
      </c>
      <c r="AE8" s="181">
        <f t="shared" si="4"/>
        <v>1</v>
      </c>
      <c r="AF8" s="181">
        <f t="shared" si="4"/>
        <v>2</v>
      </c>
      <c r="AG8" s="181">
        <f t="shared" si="4"/>
        <v>3</v>
      </c>
      <c r="AH8" s="181">
        <f t="shared" si="4"/>
        <v>4</v>
      </c>
      <c r="AI8" s="181">
        <f t="shared" si="4"/>
        <v>5</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IF($AK$7&lt;$AK$8,VLOOKUP(E8,$AV$14:$AW$20,2,FALSE),VLOOKUP(E8,$BA$14:$BB$20,2,FALSE))</f>
        <v>0.35000000000000003</v>
      </c>
      <c r="F9" s="183">
        <f t="shared" ref="F9:AI9" si="5">IF($AK$7&lt;$AK$8,VLOOKUP(F8,$AV$14:$AW$20,2,FALSE),VLOOKUP(F8,$BA$14:$BB$20,2,FALSE))</f>
        <v>0.35000000000000003</v>
      </c>
      <c r="G9" s="183">
        <f t="shared" si="5"/>
        <v>0.35000000000000003</v>
      </c>
      <c r="H9" s="183">
        <f t="shared" si="5"/>
        <v>0.35000000000000003</v>
      </c>
      <c r="I9" s="183">
        <f t="shared" si="5"/>
        <v>0</v>
      </c>
      <c r="J9" s="183">
        <f t="shared" si="5"/>
        <v>0</v>
      </c>
      <c r="K9" s="183">
        <f t="shared" si="5"/>
        <v>0.35000000000000003</v>
      </c>
      <c r="L9" s="183">
        <f t="shared" si="5"/>
        <v>0.35000000000000003</v>
      </c>
      <c r="M9" s="183">
        <f t="shared" si="5"/>
        <v>0.35000000000000003</v>
      </c>
      <c r="N9" s="183">
        <f t="shared" si="5"/>
        <v>0.35000000000000003</v>
      </c>
      <c r="O9" s="183">
        <f t="shared" si="5"/>
        <v>0.35000000000000003</v>
      </c>
      <c r="P9" s="183">
        <f t="shared" si="5"/>
        <v>0</v>
      </c>
      <c r="Q9" s="183">
        <f t="shared" si="5"/>
        <v>0</v>
      </c>
      <c r="R9" s="183">
        <f t="shared" si="5"/>
        <v>0.35000000000000003</v>
      </c>
      <c r="S9" s="183">
        <f t="shared" si="5"/>
        <v>0.35000000000000003</v>
      </c>
      <c r="T9" s="183">
        <f t="shared" si="5"/>
        <v>0.35000000000000003</v>
      </c>
      <c r="U9" s="183">
        <f t="shared" si="5"/>
        <v>0.35000000000000003</v>
      </c>
      <c r="V9" s="183">
        <f t="shared" si="5"/>
        <v>0.35000000000000003</v>
      </c>
      <c r="W9" s="183">
        <f t="shared" si="5"/>
        <v>0</v>
      </c>
      <c r="X9" s="183">
        <f t="shared" si="5"/>
        <v>0</v>
      </c>
      <c r="Y9" s="183">
        <f t="shared" si="5"/>
        <v>0.35000000000000003</v>
      </c>
      <c r="Z9" s="183">
        <f t="shared" si="5"/>
        <v>0.35000000000000003</v>
      </c>
      <c r="AA9" s="183">
        <f t="shared" si="5"/>
        <v>0.35000000000000003</v>
      </c>
      <c r="AB9" s="183">
        <f t="shared" si="5"/>
        <v>0.35000000000000003</v>
      </c>
      <c r="AC9" s="183">
        <f t="shared" si="5"/>
        <v>0.35000000000000003</v>
      </c>
      <c r="AD9" s="183">
        <f t="shared" si="5"/>
        <v>0</v>
      </c>
      <c r="AE9" s="183">
        <f t="shared" si="5"/>
        <v>0</v>
      </c>
      <c r="AF9" s="183">
        <f t="shared" si="5"/>
        <v>0.35000000000000003</v>
      </c>
      <c r="AG9" s="183">
        <f t="shared" si="5"/>
        <v>0.35000000000000003</v>
      </c>
      <c r="AH9" s="183">
        <f t="shared" si="5"/>
        <v>0.35000000000000003</v>
      </c>
      <c r="AI9" s="183">
        <f t="shared" si="5"/>
        <v>0.35000000000000003</v>
      </c>
      <c r="AK9" s="184"/>
      <c r="AM9" s="176"/>
      <c r="AN9" s="174"/>
      <c r="AO9" s="174"/>
      <c r="AR9" s="176"/>
    </row>
    <row r="10" spans="1:54" s="190" customFormat="1" ht="21" customHeight="1">
      <c r="A10" s="185" t="s">
        <v>178</v>
      </c>
      <c r="B10" s="186"/>
      <c r="C10" s="186"/>
      <c r="D10" s="187">
        <f>SUM(E10:AI10)</f>
        <v>5.2083333333333329E-2</v>
      </c>
      <c r="E10" s="188">
        <f>SUM(E11+E12+E107+E143)</f>
        <v>0</v>
      </c>
      <c r="F10" s="189">
        <f t="shared" ref="F10:AI10" si="6">SUM(F11+F12+F107+F143)</f>
        <v>0</v>
      </c>
      <c r="G10" s="189">
        <f t="shared" si="6"/>
        <v>0</v>
      </c>
      <c r="H10" s="189">
        <f t="shared" si="6"/>
        <v>5.2083333333333329E-2</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2.0833333333333332E-2</v>
      </c>
      <c r="E11" s="196"/>
      <c r="F11" s="196"/>
      <c r="G11" s="196"/>
      <c r="H11" s="196">
        <v>2.0833333333333332E-2</v>
      </c>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3.125E-2</v>
      </c>
      <c r="E12" s="205">
        <f t="shared" ref="E12:AI12" si="7">SUM(E13-E104)/1440</f>
        <v>0</v>
      </c>
      <c r="F12" s="205">
        <f>SUM(F13-F104)/1440</f>
        <v>0</v>
      </c>
      <c r="G12" s="205">
        <f t="shared" si="7"/>
        <v>0</v>
      </c>
      <c r="H12" s="205">
        <f t="shared" si="7"/>
        <v>3.125E-2</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45</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45" si="9">IF(AQ14=" "," ",IF((AQ14)&lt;=0,"fertig! ",(AQ14)&amp;" Min."))</f>
        <v>710 Min.</v>
      </c>
      <c r="B14" s="212" t="str">
        <f>IF(Kinder!C8&gt;0,Kinder!C8," ")</f>
        <v>test</v>
      </c>
      <c r="C14" s="213" t="str">
        <f>IF(Kinder!L8=0,"",Kinder!L8)</f>
        <v>DI</v>
      </c>
      <c r="D14" s="214">
        <f t="shared" ref="D14:D45" si="10">SUM(E14:AI14)/1440</f>
        <v>3.125E-2</v>
      </c>
      <c r="E14" s="215"/>
      <c r="F14" s="215"/>
      <c r="G14" s="215"/>
      <c r="H14" s="215">
        <v>45</v>
      </c>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IF(B16=" ","C",IF((AQ16)&lt;=0,"B","A"))</f>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ref="A24:A37" si="15">IF(AQ24=" "," ",IF((AQ24)&lt;=0,"fertig! ",(AQ24)&amp;" Min."))</f>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15"/>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15"/>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15"/>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15"/>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15"/>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15"/>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15"/>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15"/>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15"/>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15"/>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15"/>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15"/>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15"/>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ref="A46:A77" si="16">IF(AQ46=" "," ",IF((AQ46)&lt;=0,"fertig! ",(AQ46)&amp;" Min."))</f>
        <v xml:space="preserve"> </v>
      </c>
      <c r="B46" s="212" t="str">
        <f>IF(Kinder!C40&gt;0,Kinder!C40," ")</f>
        <v xml:space="preserve"> </v>
      </c>
      <c r="C46" s="213" t="str">
        <f>IF(Kinder!L40=0,"",Kinder!L40)</f>
        <v/>
      </c>
      <c r="D46" s="220">
        <f t="shared" ref="D46:D77" si="17">SUM(E46:AI46)/1440</f>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16"/>
        <v xml:space="preserve"> </v>
      </c>
      <c r="B47" s="212" t="str">
        <f>IF(Kinder!C41&gt;0,Kinder!C41," ")</f>
        <v xml:space="preserve"> </v>
      </c>
      <c r="C47" s="213" t="str">
        <f>IF(Kinder!L41=0,"",Kinder!L41)</f>
        <v/>
      </c>
      <c r="D47" s="220">
        <f t="shared" si="17"/>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16"/>
        <v xml:space="preserve"> </v>
      </c>
      <c r="B48" s="212" t="str">
        <f>IF(Kinder!C42&gt;0,Kinder!C42," ")</f>
        <v xml:space="preserve"> </v>
      </c>
      <c r="C48" s="213" t="str">
        <f>IF(Kinder!L42=0,"",Kinder!L42)</f>
        <v/>
      </c>
      <c r="D48" s="220">
        <f t="shared" si="17"/>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16"/>
        <v xml:space="preserve"> </v>
      </c>
      <c r="B49" s="212" t="str">
        <f>IF(Kinder!C43&gt;0,Kinder!C43," ")</f>
        <v xml:space="preserve"> </v>
      </c>
      <c r="C49" s="213" t="str">
        <f>IF(Kinder!L43=0,"",Kinder!L43)</f>
        <v/>
      </c>
      <c r="D49" s="220">
        <f t="shared" si="17"/>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16"/>
        <v xml:space="preserve"> </v>
      </c>
      <c r="B50" s="212" t="str">
        <f>IF(Kinder!C44&gt;0,Kinder!C44," ")</f>
        <v xml:space="preserve"> </v>
      </c>
      <c r="C50" s="213" t="str">
        <f>IF(Kinder!L44=0,"",Kinder!L44)</f>
        <v/>
      </c>
      <c r="D50" s="220">
        <f t="shared" si="17"/>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16"/>
        <v xml:space="preserve"> </v>
      </c>
      <c r="B51" s="212" t="str">
        <f>IF(Kinder!C45&gt;0,Kinder!C45," ")</f>
        <v xml:space="preserve"> </v>
      </c>
      <c r="C51" s="213" t="str">
        <f>IF(Kinder!L45=0,"",Kinder!L45)</f>
        <v/>
      </c>
      <c r="D51" s="220">
        <f t="shared" si="17"/>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16"/>
        <v xml:space="preserve"> </v>
      </c>
      <c r="B52" s="212" t="str">
        <f>IF(Kinder!C46&gt;0,Kinder!C46," ")</f>
        <v xml:space="preserve"> </v>
      </c>
      <c r="C52" s="213" t="str">
        <f>IF(Kinder!L46=0,"",Kinder!L46)</f>
        <v/>
      </c>
      <c r="D52" s="220">
        <f t="shared" si="17"/>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16"/>
        <v xml:space="preserve"> </v>
      </c>
      <c r="B53" s="212" t="str">
        <f>IF(Kinder!C47&gt;0,Kinder!C47," ")</f>
        <v xml:space="preserve"> </v>
      </c>
      <c r="C53" s="213" t="str">
        <f>IF(Kinder!L47=0,"",Kinder!L47)</f>
        <v/>
      </c>
      <c r="D53" s="220">
        <f t="shared" si="17"/>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16"/>
        <v xml:space="preserve"> </v>
      </c>
      <c r="B54" s="212" t="str">
        <f>IF(Kinder!C48&gt;0,Kinder!C48," ")</f>
        <v xml:space="preserve"> </v>
      </c>
      <c r="C54" s="213" t="str">
        <f>IF(Kinder!L48=0,"",Kinder!L48)</f>
        <v/>
      </c>
      <c r="D54" s="220">
        <f t="shared" si="17"/>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16"/>
        <v xml:space="preserve"> </v>
      </c>
      <c r="B55" s="212" t="str">
        <f>IF(Kinder!C49&gt;0,Kinder!C49," ")</f>
        <v xml:space="preserve"> </v>
      </c>
      <c r="C55" s="213" t="str">
        <f>IF(Kinder!L49=0,"",Kinder!L49)</f>
        <v/>
      </c>
      <c r="D55" s="220">
        <f t="shared" si="17"/>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16"/>
        <v xml:space="preserve"> </v>
      </c>
      <c r="B56" s="212" t="str">
        <f>IF(Kinder!C50&gt;0,Kinder!C50," ")</f>
        <v xml:space="preserve"> </v>
      </c>
      <c r="C56" s="213" t="str">
        <f>IF(Kinder!L50=0,"",Kinder!L50)</f>
        <v/>
      </c>
      <c r="D56" s="220">
        <f t="shared" si="17"/>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16"/>
        <v xml:space="preserve"> </v>
      </c>
      <c r="B57" s="212" t="str">
        <f>IF(Kinder!C51&gt;0,Kinder!C51," ")</f>
        <v xml:space="preserve"> </v>
      </c>
      <c r="C57" s="213" t="str">
        <f>IF(Kinder!L51=0,"",Kinder!L51)</f>
        <v/>
      </c>
      <c r="D57" s="220">
        <f t="shared" si="17"/>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16"/>
        <v xml:space="preserve"> </v>
      </c>
      <c r="B58" s="212" t="str">
        <f>IF(Kinder!C52&gt;0,Kinder!C52," ")</f>
        <v xml:space="preserve"> </v>
      </c>
      <c r="C58" s="213" t="str">
        <f>IF(Kinder!L52=0,"",Kinder!L52)</f>
        <v/>
      </c>
      <c r="D58" s="220">
        <f t="shared" si="17"/>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16"/>
        <v xml:space="preserve"> </v>
      </c>
      <c r="B59" s="212" t="str">
        <f>IF(Kinder!C53&gt;0,Kinder!C53," ")</f>
        <v xml:space="preserve"> </v>
      </c>
      <c r="C59" s="213" t="str">
        <f>IF(Kinder!L53=0,"",Kinder!L53)</f>
        <v/>
      </c>
      <c r="D59" s="220">
        <f t="shared" si="17"/>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16"/>
        <v xml:space="preserve"> </v>
      </c>
      <c r="B60" s="212" t="str">
        <f>IF(Kinder!C54&gt;0,Kinder!C54," ")</f>
        <v xml:space="preserve"> </v>
      </c>
      <c r="C60" s="213" t="str">
        <f>IF(Kinder!L54=0,"",Kinder!L54)</f>
        <v/>
      </c>
      <c r="D60" s="220">
        <f t="shared" si="17"/>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16"/>
        <v xml:space="preserve"> </v>
      </c>
      <c r="B61" s="212" t="str">
        <f>IF(Kinder!C55&gt;0,Kinder!C55," ")</f>
        <v xml:space="preserve"> </v>
      </c>
      <c r="C61" s="213" t="str">
        <f>IF(Kinder!L55=0,"",Kinder!L55)</f>
        <v/>
      </c>
      <c r="D61" s="220">
        <f t="shared" si="17"/>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16"/>
        <v xml:space="preserve"> </v>
      </c>
      <c r="B62" s="212" t="str">
        <f>IF(Kinder!C56&gt;0,Kinder!C56," ")</f>
        <v xml:space="preserve"> </v>
      </c>
      <c r="C62" s="213" t="str">
        <f>IF(Kinder!L56=0,"",Kinder!L56)</f>
        <v/>
      </c>
      <c r="D62" s="220">
        <f t="shared" si="17"/>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16"/>
        <v xml:space="preserve"> </v>
      </c>
      <c r="B63" s="212" t="str">
        <f>IF(Kinder!C57&gt;0,Kinder!C57," ")</f>
        <v xml:space="preserve"> </v>
      </c>
      <c r="C63" s="213" t="str">
        <f>IF(Kinder!L57=0,"",Kinder!L57)</f>
        <v/>
      </c>
      <c r="D63" s="220">
        <f t="shared" si="17"/>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16"/>
        <v xml:space="preserve"> </v>
      </c>
      <c r="B64" s="212" t="str">
        <f>IF(Kinder!C58&gt;0,Kinder!C58," ")</f>
        <v xml:space="preserve"> </v>
      </c>
      <c r="C64" s="213" t="str">
        <f>IF(Kinder!L58=0,"",Kinder!L58)</f>
        <v/>
      </c>
      <c r="D64" s="220">
        <f t="shared" si="17"/>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16"/>
        <v xml:space="preserve"> </v>
      </c>
      <c r="B65" s="212" t="str">
        <f>IF(Kinder!C59&gt;0,Kinder!C59," ")</f>
        <v xml:space="preserve"> </v>
      </c>
      <c r="C65" s="213" t="str">
        <f>IF(Kinder!L59=0,"",Kinder!L59)</f>
        <v/>
      </c>
      <c r="D65" s="220">
        <f t="shared" si="17"/>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16"/>
        <v xml:space="preserve"> </v>
      </c>
      <c r="B66" s="212" t="str">
        <f>IF(Kinder!C60&gt;0,Kinder!C60," ")</f>
        <v xml:space="preserve"> </v>
      </c>
      <c r="C66" s="213" t="str">
        <f>IF(Kinder!L60=0,"",Kinder!L60)</f>
        <v/>
      </c>
      <c r="D66" s="220">
        <f t="shared" si="17"/>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16"/>
        <v xml:space="preserve"> </v>
      </c>
      <c r="B67" s="212" t="str">
        <f>IF(Kinder!C61&gt;0,Kinder!C61," ")</f>
        <v xml:space="preserve"> </v>
      </c>
      <c r="C67" s="213" t="str">
        <f>IF(Kinder!L61=0,"",Kinder!L61)</f>
        <v/>
      </c>
      <c r="D67" s="220">
        <f t="shared" si="17"/>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16"/>
        <v xml:space="preserve"> </v>
      </c>
      <c r="B68" s="212" t="str">
        <f>IF(Kinder!C62&gt;0,Kinder!C62," ")</f>
        <v xml:space="preserve"> </v>
      </c>
      <c r="C68" s="213" t="str">
        <f>IF(Kinder!L62=0,"",Kinder!L62)</f>
        <v/>
      </c>
      <c r="D68" s="220">
        <f t="shared" si="17"/>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16"/>
        <v xml:space="preserve"> </v>
      </c>
      <c r="B69" s="212" t="str">
        <f>IF(Kinder!C63&gt;0,Kinder!C63," ")</f>
        <v xml:space="preserve"> </v>
      </c>
      <c r="C69" s="213" t="str">
        <f>IF(Kinder!L63=0,"",Kinder!L63)</f>
        <v/>
      </c>
      <c r="D69" s="220">
        <f t="shared" si="17"/>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16"/>
        <v xml:space="preserve"> </v>
      </c>
      <c r="B70" s="212" t="str">
        <f>IF(Kinder!C64&gt;0,Kinder!C64," ")</f>
        <v xml:space="preserve"> </v>
      </c>
      <c r="C70" s="213" t="str">
        <f>IF(Kinder!L64=0,"",Kinder!L64)</f>
        <v/>
      </c>
      <c r="D70" s="220">
        <f t="shared" si="17"/>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16"/>
        <v xml:space="preserve"> </v>
      </c>
      <c r="B71" s="212" t="str">
        <f>IF(Kinder!C65&gt;0,Kinder!C65," ")</f>
        <v xml:space="preserve"> </v>
      </c>
      <c r="C71" s="213" t="str">
        <f>IF(Kinder!L65=0,"",Kinder!L65)</f>
        <v/>
      </c>
      <c r="D71" s="220">
        <f t="shared" si="17"/>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16"/>
        <v xml:space="preserve"> </v>
      </c>
      <c r="B72" s="212" t="str">
        <f>IF(Kinder!C66&gt;0,Kinder!C66," ")</f>
        <v xml:space="preserve"> </v>
      </c>
      <c r="C72" s="213" t="str">
        <f>IF(Kinder!L66=0,"",Kinder!L66)</f>
        <v/>
      </c>
      <c r="D72" s="220">
        <f t="shared" si="17"/>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16"/>
        <v xml:space="preserve"> </v>
      </c>
      <c r="B73" s="212" t="str">
        <f>IF(Kinder!C67&gt;0,Kinder!C67," ")</f>
        <v xml:space="preserve"> </v>
      </c>
      <c r="C73" s="213" t="str">
        <f>IF(Kinder!L67=0,"",Kinder!L67)</f>
        <v/>
      </c>
      <c r="D73" s="220">
        <f t="shared" si="17"/>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16"/>
        <v xml:space="preserve"> </v>
      </c>
      <c r="B74" s="212" t="str">
        <f>IF(Kinder!C68&gt;0,Kinder!C68," ")</f>
        <v xml:space="preserve"> </v>
      </c>
      <c r="C74" s="213" t="str">
        <f>IF(Kinder!L68=0,"",Kinder!L68)</f>
        <v/>
      </c>
      <c r="D74" s="220">
        <f t="shared" si="17"/>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16"/>
        <v xml:space="preserve"> </v>
      </c>
      <c r="B75" s="212" t="str">
        <f>IF(Kinder!C69&gt;0,Kinder!C69," ")</f>
        <v xml:space="preserve"> </v>
      </c>
      <c r="C75" s="213" t="str">
        <f>IF(Kinder!L69=0,"",Kinder!L69)</f>
        <v/>
      </c>
      <c r="D75" s="220">
        <f t="shared" si="17"/>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16"/>
        <v xml:space="preserve"> </v>
      </c>
      <c r="B76" s="212" t="str">
        <f>IF(Kinder!C70&gt;0,Kinder!C70," ")</f>
        <v xml:space="preserve"> </v>
      </c>
      <c r="C76" s="213" t="str">
        <f>IF(Kinder!L70=0,"",Kinder!L70)</f>
        <v/>
      </c>
      <c r="D76" s="220">
        <f t="shared" si="17"/>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16"/>
        <v xml:space="preserve"> </v>
      </c>
      <c r="B77" s="212" t="str">
        <f>IF(Kinder!C71&gt;0,Kinder!C71," ")</f>
        <v xml:space="preserve"> </v>
      </c>
      <c r="C77" s="213" t="str">
        <f>IF(Kinder!L71=0,"",Kinder!L71)</f>
        <v/>
      </c>
      <c r="D77" s="220">
        <f t="shared" si="17"/>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8">IF(AQ78=" "," ",IF((AQ78)&lt;=0,"fertig! ",(AQ78)&amp;" Min."))</f>
        <v xml:space="preserve"> </v>
      </c>
      <c r="B78" s="212" t="str">
        <f>IF(Kinder!C72&gt;0,Kinder!C72," ")</f>
        <v xml:space="preserve"> </v>
      </c>
      <c r="C78" s="213" t="str">
        <f>IF(Kinder!L72=0,"",Kinder!L72)</f>
        <v/>
      </c>
      <c r="D78" s="220">
        <f t="shared" ref="D78:D104" si="19">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8"/>
        <v xml:space="preserve"> </v>
      </c>
      <c r="B79" s="212" t="str">
        <f>IF(Kinder!C73&gt;0,Kinder!C73," ")</f>
        <v xml:space="preserve"> </v>
      </c>
      <c r="C79" s="213" t="str">
        <f>IF(Kinder!L73=0,"",Kinder!L73)</f>
        <v/>
      </c>
      <c r="D79" s="220">
        <f t="shared" si="19"/>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20">IF(AL79="Mo",1,IF(AL79="Di",2,IF(AL79="Mi",3,IF(AL79="Do",4,IF(AL79="Fr",5,IF(AL79="Sa",6,IF(AL79="So",7,"-1 ")))))))</f>
        <v xml:space="preserve">-1 </v>
      </c>
      <c r="AL79" s="136" t="str">
        <f>IF(Kinder!C73&gt;0,Kinder!L73," ")</f>
        <v xml:space="preserve"> </v>
      </c>
      <c r="AM79" s="137" t="str">
        <f t="shared" ref="AM79:AM103" si="21">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8"/>
        <v xml:space="preserve"> </v>
      </c>
      <c r="B80" s="212" t="str">
        <f>IF(Kinder!C74&gt;0,Kinder!C74," ")</f>
        <v xml:space="preserve"> </v>
      </c>
      <c r="C80" s="213" t="str">
        <f>IF(Kinder!L74=0,"",Kinder!L74)</f>
        <v/>
      </c>
      <c r="D80" s="220">
        <f t="shared" si="19"/>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20"/>
        <v xml:space="preserve">-1 </v>
      </c>
      <c r="AL80" s="136" t="str">
        <f>IF(Kinder!C74&gt;0,Kinder!L74," ")</f>
        <v xml:space="preserve"> </v>
      </c>
      <c r="AM80" s="137" t="str">
        <f t="shared" si="21"/>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8"/>
        <v xml:space="preserve"> </v>
      </c>
      <c r="B81" s="212" t="str">
        <f>IF(Kinder!C75&gt;0,Kinder!C75," ")</f>
        <v xml:space="preserve"> </v>
      </c>
      <c r="C81" s="213" t="str">
        <f>IF(Kinder!L75=0,"",Kinder!L75)</f>
        <v/>
      </c>
      <c r="D81" s="220">
        <f t="shared" si="19"/>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20"/>
        <v xml:space="preserve">-1 </v>
      </c>
      <c r="AL81" s="136" t="str">
        <f>IF(Kinder!C75&gt;0,Kinder!L75," ")</f>
        <v xml:space="preserve"> </v>
      </c>
      <c r="AM81" s="137" t="str">
        <f t="shared" si="21"/>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8"/>
        <v xml:space="preserve"> </v>
      </c>
      <c r="B82" s="212" t="str">
        <f>IF(Kinder!C76&gt;0,Kinder!C76," ")</f>
        <v xml:space="preserve"> </v>
      </c>
      <c r="C82" s="213" t="str">
        <f>IF(Kinder!L76=0,"",Kinder!L76)</f>
        <v/>
      </c>
      <c r="D82" s="220">
        <f t="shared" si="19"/>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20"/>
        <v xml:space="preserve">-1 </v>
      </c>
      <c r="AL82" s="136" t="str">
        <f>IF(Kinder!C76&gt;0,Kinder!L76," ")</f>
        <v xml:space="preserve"> </v>
      </c>
      <c r="AM82" s="137" t="str">
        <f t="shared" si="21"/>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8"/>
        <v xml:space="preserve"> </v>
      </c>
      <c r="B83" s="212" t="str">
        <f>IF(Kinder!C77&gt;0,Kinder!C77," ")</f>
        <v xml:space="preserve"> </v>
      </c>
      <c r="C83" s="213" t="str">
        <f>IF(Kinder!L77=0,"",Kinder!L77)</f>
        <v/>
      </c>
      <c r="D83" s="220">
        <f t="shared" si="19"/>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20"/>
        <v xml:space="preserve">-1 </v>
      </c>
      <c r="AL83" s="136" t="str">
        <f>IF(Kinder!C77&gt;0,Kinder!L77," ")</f>
        <v xml:space="preserve"> </v>
      </c>
      <c r="AM83" s="137" t="str">
        <f t="shared" si="21"/>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8"/>
        <v xml:space="preserve"> </v>
      </c>
      <c r="B84" s="212" t="str">
        <f>IF(Kinder!C78&gt;0,Kinder!C78," ")</f>
        <v xml:space="preserve"> </v>
      </c>
      <c r="C84" s="213" t="str">
        <f>IF(Kinder!L78=0,"",Kinder!L78)</f>
        <v/>
      </c>
      <c r="D84" s="220">
        <f t="shared" si="19"/>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20"/>
        <v xml:space="preserve">-1 </v>
      </c>
      <c r="AL84" s="136" t="str">
        <f>IF(Kinder!C78&gt;0,Kinder!L78," ")</f>
        <v xml:space="preserve"> </v>
      </c>
      <c r="AM84" s="137" t="str">
        <f t="shared" si="21"/>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8"/>
        <v xml:space="preserve"> </v>
      </c>
      <c r="B85" s="212" t="str">
        <f>IF(Kinder!C79&gt;0,Kinder!C79," ")</f>
        <v xml:space="preserve"> </v>
      </c>
      <c r="C85" s="213" t="str">
        <f>IF(Kinder!L79=0,"",Kinder!L79)</f>
        <v/>
      </c>
      <c r="D85" s="220">
        <f t="shared" si="19"/>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20"/>
        <v xml:space="preserve">-1 </v>
      </c>
      <c r="AL85" s="136" t="str">
        <f>IF(Kinder!C79&gt;0,Kinder!L79," ")</f>
        <v xml:space="preserve"> </v>
      </c>
      <c r="AM85" s="137" t="str">
        <f t="shared" si="21"/>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8"/>
        <v xml:space="preserve"> </v>
      </c>
      <c r="B86" s="212" t="str">
        <f>IF(Kinder!C80&gt;0,Kinder!C80," ")</f>
        <v xml:space="preserve"> </v>
      </c>
      <c r="C86" s="213" t="str">
        <f>IF(Kinder!L80=0,"",Kinder!L80)</f>
        <v/>
      </c>
      <c r="D86" s="220">
        <f t="shared" si="19"/>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20"/>
        <v xml:space="preserve">-1 </v>
      </c>
      <c r="AL86" s="136" t="str">
        <f>IF(Kinder!C80&gt;0,Kinder!L80," ")</f>
        <v xml:space="preserve"> </v>
      </c>
      <c r="AM86" s="137" t="str">
        <f t="shared" si="21"/>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8"/>
        <v xml:space="preserve"> </v>
      </c>
      <c r="B87" s="212" t="str">
        <f>IF(Kinder!C81&gt;0,Kinder!C81," ")</f>
        <v xml:space="preserve"> </v>
      </c>
      <c r="C87" s="213" t="str">
        <f>IF(Kinder!L81=0,"",Kinder!L81)</f>
        <v/>
      </c>
      <c r="D87" s="220">
        <f t="shared" si="19"/>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20"/>
        <v xml:space="preserve">-1 </v>
      </c>
      <c r="AL87" s="136" t="str">
        <f>IF(Kinder!C81&gt;0,Kinder!L81," ")</f>
        <v xml:space="preserve"> </v>
      </c>
      <c r="AM87" s="137" t="str">
        <f t="shared" si="21"/>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8"/>
        <v xml:space="preserve"> </v>
      </c>
      <c r="B88" s="212" t="str">
        <f>IF(Kinder!C82&gt;0,Kinder!C82," ")</f>
        <v xml:space="preserve"> </v>
      </c>
      <c r="C88" s="213" t="str">
        <f>IF(Kinder!L82=0,"",Kinder!L82)</f>
        <v/>
      </c>
      <c r="D88" s="220">
        <f t="shared" si="19"/>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20"/>
        <v xml:space="preserve">-1 </v>
      </c>
      <c r="AL88" s="136" t="str">
        <f>IF(Kinder!C82&gt;0,Kinder!L82," ")</f>
        <v xml:space="preserve"> </v>
      </c>
      <c r="AM88" s="137" t="str">
        <f t="shared" si="21"/>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8"/>
        <v xml:space="preserve"> </v>
      </c>
      <c r="B89" s="212" t="str">
        <f>IF(Kinder!C83&gt;0,Kinder!C83," ")</f>
        <v xml:space="preserve"> </v>
      </c>
      <c r="C89" s="213" t="str">
        <f>IF(Kinder!L83=0,"",Kinder!L83)</f>
        <v/>
      </c>
      <c r="D89" s="220">
        <f t="shared" si="19"/>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20"/>
        <v xml:space="preserve">-1 </v>
      </c>
      <c r="AL89" s="136" t="str">
        <f>IF(Kinder!C83&gt;0,Kinder!L83," ")</f>
        <v xml:space="preserve"> </v>
      </c>
      <c r="AM89" s="137" t="str">
        <f t="shared" si="21"/>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8"/>
        <v xml:space="preserve"> </v>
      </c>
      <c r="B90" s="212" t="str">
        <f>IF(Kinder!C84&gt;0,Kinder!C84," ")</f>
        <v xml:space="preserve"> </v>
      </c>
      <c r="C90" s="213" t="str">
        <f>IF(Kinder!L84=0,"",Kinder!L84)</f>
        <v/>
      </c>
      <c r="D90" s="220">
        <f t="shared" si="19"/>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20"/>
        <v xml:space="preserve">-1 </v>
      </c>
      <c r="AL90" s="136" t="str">
        <f>IF(Kinder!C84&gt;0,Kinder!L84," ")</f>
        <v xml:space="preserve"> </v>
      </c>
      <c r="AM90" s="137" t="str">
        <f t="shared" si="21"/>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8"/>
        <v xml:space="preserve"> </v>
      </c>
      <c r="B91" s="212" t="str">
        <f>IF(Kinder!C85&gt;0,Kinder!C85," ")</f>
        <v xml:space="preserve"> </v>
      </c>
      <c r="C91" s="213" t="str">
        <f>IF(Kinder!L85=0,"",Kinder!L85)</f>
        <v/>
      </c>
      <c r="D91" s="220">
        <f t="shared" si="19"/>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20"/>
        <v xml:space="preserve">-1 </v>
      </c>
      <c r="AL91" s="136" t="str">
        <f>IF(Kinder!C85&gt;0,Kinder!L85," ")</f>
        <v xml:space="preserve"> </v>
      </c>
      <c r="AM91" s="137" t="str">
        <f t="shared" si="21"/>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8"/>
        <v xml:space="preserve"> </v>
      </c>
      <c r="B92" s="212" t="str">
        <f>IF(Kinder!C86&gt;0,Kinder!C86," ")</f>
        <v xml:space="preserve"> </v>
      </c>
      <c r="C92" s="213" t="str">
        <f>IF(Kinder!L86=0,"",Kinder!L86)</f>
        <v/>
      </c>
      <c r="D92" s="220">
        <f t="shared" si="19"/>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20"/>
        <v xml:space="preserve">-1 </v>
      </c>
      <c r="AL92" s="136" t="str">
        <f>IF(Kinder!C86&gt;0,Kinder!L86," ")</f>
        <v xml:space="preserve"> </v>
      </c>
      <c r="AM92" s="137" t="str">
        <f t="shared" si="21"/>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8"/>
        <v xml:space="preserve"> </v>
      </c>
      <c r="B93" s="212" t="str">
        <f>IF(Kinder!C87&gt;0,Kinder!C87," ")</f>
        <v xml:space="preserve"> </v>
      </c>
      <c r="C93" s="213" t="str">
        <f>IF(Kinder!L87=0,"",Kinder!L87)</f>
        <v/>
      </c>
      <c r="D93" s="220">
        <f t="shared" si="19"/>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20"/>
        <v xml:space="preserve">-1 </v>
      </c>
      <c r="AL93" s="136" t="str">
        <f>IF(Kinder!C87&gt;0,Kinder!L87," ")</f>
        <v xml:space="preserve"> </v>
      </c>
      <c r="AM93" s="137" t="str">
        <f t="shared" si="21"/>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8"/>
        <v xml:space="preserve"> </v>
      </c>
      <c r="B94" s="212" t="str">
        <f>IF(Kinder!C88&gt;0,Kinder!C88," ")</f>
        <v xml:space="preserve"> </v>
      </c>
      <c r="C94" s="213" t="str">
        <f>IF(Kinder!L88=0,"",Kinder!L88)</f>
        <v/>
      </c>
      <c r="D94" s="220">
        <f t="shared" si="19"/>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20"/>
        <v xml:space="preserve">-1 </v>
      </c>
      <c r="AL94" s="136" t="str">
        <f>IF(Kinder!C88&gt;0,Kinder!L88," ")</f>
        <v xml:space="preserve"> </v>
      </c>
      <c r="AM94" s="137" t="str">
        <f t="shared" si="21"/>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8"/>
        <v xml:space="preserve"> </v>
      </c>
      <c r="B95" s="212" t="str">
        <f>IF(Kinder!C89&gt;0,Kinder!C89," ")</f>
        <v xml:space="preserve"> </v>
      </c>
      <c r="C95" s="213" t="str">
        <f>IF(Kinder!L89=0,"",Kinder!L89)</f>
        <v/>
      </c>
      <c r="D95" s="220">
        <f t="shared" si="19"/>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20"/>
        <v xml:space="preserve">-1 </v>
      </c>
      <c r="AL95" s="136" t="str">
        <f>IF(Kinder!C89&gt;0,Kinder!L89," ")</f>
        <v xml:space="preserve"> </v>
      </c>
      <c r="AM95" s="137" t="str">
        <f t="shared" si="21"/>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8"/>
        <v xml:space="preserve"> </v>
      </c>
      <c r="B96" s="212" t="str">
        <f>IF(Kinder!C90&gt;0,Kinder!C90," ")</f>
        <v xml:space="preserve"> </v>
      </c>
      <c r="C96" s="213" t="str">
        <f>IF(Kinder!L90=0,"",Kinder!L90)</f>
        <v/>
      </c>
      <c r="D96" s="220">
        <f t="shared" si="19"/>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20"/>
        <v xml:space="preserve">-1 </v>
      </c>
      <c r="AL96" s="136" t="str">
        <f>IF(Kinder!C90&gt;0,Kinder!L90," ")</f>
        <v xml:space="preserve"> </v>
      </c>
      <c r="AM96" s="137" t="str">
        <f t="shared" si="21"/>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8"/>
        <v xml:space="preserve"> </v>
      </c>
      <c r="B97" s="212" t="str">
        <f>IF(Kinder!C91&gt;0,Kinder!C91," ")</f>
        <v xml:space="preserve"> </v>
      </c>
      <c r="C97" s="213" t="str">
        <f>IF(Kinder!L91=0,"",Kinder!L91)</f>
        <v/>
      </c>
      <c r="D97" s="220">
        <f t="shared" si="19"/>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20"/>
        <v xml:space="preserve">-1 </v>
      </c>
      <c r="AL97" s="136" t="str">
        <f>IF(Kinder!C91&gt;0,Kinder!L91," ")</f>
        <v xml:space="preserve"> </v>
      </c>
      <c r="AM97" s="137" t="str">
        <f t="shared" si="21"/>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8"/>
        <v xml:space="preserve"> </v>
      </c>
      <c r="B98" s="212" t="str">
        <f>IF(Kinder!C92&gt;0,Kinder!C92," ")</f>
        <v xml:space="preserve"> </v>
      </c>
      <c r="C98" s="213" t="str">
        <f>IF(Kinder!L92=0,"",Kinder!L92)</f>
        <v/>
      </c>
      <c r="D98" s="220">
        <f t="shared" si="19"/>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20"/>
        <v xml:space="preserve">-1 </v>
      </c>
      <c r="AL98" s="136" t="str">
        <f>IF(Kinder!C92&gt;0,Kinder!L92," ")</f>
        <v xml:space="preserve"> </v>
      </c>
      <c r="AM98" s="137" t="str">
        <f t="shared" si="21"/>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8"/>
        <v xml:space="preserve"> </v>
      </c>
      <c r="B99" s="212" t="str">
        <f>IF(Kinder!C93&gt;0,Kinder!C93," ")</f>
        <v xml:space="preserve"> </v>
      </c>
      <c r="C99" s="213" t="str">
        <f>IF(Kinder!L93=0,"",Kinder!L93)</f>
        <v/>
      </c>
      <c r="D99" s="220">
        <f t="shared" si="19"/>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20"/>
        <v xml:space="preserve">-1 </v>
      </c>
      <c r="AL99" s="136" t="str">
        <f>IF(Kinder!C93&gt;0,Kinder!L93," ")</f>
        <v xml:space="preserve"> </v>
      </c>
      <c r="AM99" s="137" t="str">
        <f t="shared" si="21"/>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8"/>
        <v xml:space="preserve"> </v>
      </c>
      <c r="B100" s="212" t="str">
        <f>IF(Kinder!C94&gt;0,Kinder!C94," ")</f>
        <v xml:space="preserve"> </v>
      </c>
      <c r="C100" s="213" t="str">
        <f>IF(Kinder!L94=0,"",Kinder!L94)</f>
        <v/>
      </c>
      <c r="D100" s="220">
        <f t="shared" si="19"/>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20"/>
        <v xml:space="preserve">-1 </v>
      </c>
      <c r="AL100" s="136" t="str">
        <f>IF(Kinder!C94&gt;0,Kinder!L94," ")</f>
        <v xml:space="preserve"> </v>
      </c>
      <c r="AM100" s="137" t="str">
        <f t="shared" si="21"/>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8"/>
        <v xml:space="preserve"> </v>
      </c>
      <c r="B101" s="212" t="str">
        <f>IF(Kinder!C95&gt;0,Kinder!C95," ")</f>
        <v xml:space="preserve"> </v>
      </c>
      <c r="C101" s="213" t="str">
        <f>IF(Kinder!L95=0,"",Kinder!L95)</f>
        <v/>
      </c>
      <c r="D101" s="220">
        <f t="shared" si="19"/>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20"/>
        <v xml:space="preserve">-1 </v>
      </c>
      <c r="AL101" s="136" t="str">
        <f>IF(Kinder!C95&gt;0,Kinder!L95," ")</f>
        <v xml:space="preserve"> </v>
      </c>
      <c r="AM101" s="137" t="str">
        <f t="shared" si="21"/>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8"/>
        <v xml:space="preserve"> </v>
      </c>
      <c r="B102" s="212" t="str">
        <f>IF(Kinder!C96&gt;0,Kinder!C96," ")</f>
        <v xml:space="preserve"> </v>
      </c>
      <c r="C102" s="213" t="str">
        <f>IF(Kinder!L96=0,"",Kinder!L96)</f>
        <v/>
      </c>
      <c r="D102" s="220">
        <f t="shared" si="19"/>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20"/>
        <v xml:space="preserve">-1 </v>
      </c>
      <c r="AL102" s="136" t="str">
        <f>IF(Kinder!C96&gt;0,Kinder!L96," ")</f>
        <v xml:space="preserve"> </v>
      </c>
      <c r="AM102" s="137" t="str">
        <f t="shared" si="21"/>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8"/>
        <v xml:space="preserve"> </v>
      </c>
      <c r="B103" s="212" t="str">
        <f>IF(Kinder!C97&gt;0,Kinder!C97," ")</f>
        <v xml:space="preserve"> </v>
      </c>
      <c r="C103" s="213" t="str">
        <f>IF(Kinder!L97=0,"",Kinder!L97)</f>
        <v/>
      </c>
      <c r="D103" s="220">
        <f t="shared" si="19"/>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20"/>
        <v xml:space="preserve">-1 </v>
      </c>
      <c r="AL103" s="136" t="str">
        <f>IF(Kinder!C97&gt;0,Kinder!L97," ")</f>
        <v xml:space="preserve"> </v>
      </c>
      <c r="AM103" s="137" t="str">
        <f t="shared" si="21"/>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 t="shared" si="19"/>
        <v>0</v>
      </c>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45139</v>
      </c>
      <c r="F106" s="787"/>
      <c r="G106" s="787"/>
      <c r="H106" s="787"/>
      <c r="I106" s="787"/>
      <c r="J106" s="787"/>
      <c r="K106" s="787"/>
      <c r="L106" s="787"/>
      <c r="M106" s="787"/>
      <c r="N106" s="787"/>
      <c r="O106" s="787"/>
      <c r="P106" s="787"/>
      <c r="Q106" s="787"/>
      <c r="R106" s="787"/>
      <c r="S106" s="787"/>
      <c r="T106" s="787"/>
      <c r="U106" s="787"/>
      <c r="V106" s="788">
        <f>V2</f>
        <v>44927</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22">SUM(G109+G115+G118+G124+G129+G131+G134+G136)</f>
        <v>0</v>
      </c>
      <c r="H107" s="231">
        <f t="shared" si="22"/>
        <v>0</v>
      </c>
      <c r="I107" s="231">
        <f t="shared" si="22"/>
        <v>0</v>
      </c>
      <c r="J107" s="231">
        <f t="shared" si="22"/>
        <v>0</v>
      </c>
      <c r="K107" s="231">
        <f t="shared" si="22"/>
        <v>0</v>
      </c>
      <c r="L107" s="231">
        <f t="shared" si="22"/>
        <v>0</v>
      </c>
      <c r="M107" s="231">
        <f t="shared" si="22"/>
        <v>0</v>
      </c>
      <c r="N107" s="231">
        <f t="shared" si="22"/>
        <v>0</v>
      </c>
      <c r="O107" s="231">
        <f t="shared" si="22"/>
        <v>0</v>
      </c>
      <c r="P107" s="231">
        <f t="shared" si="22"/>
        <v>0</v>
      </c>
      <c r="Q107" s="231">
        <f t="shared" si="22"/>
        <v>0</v>
      </c>
      <c r="R107" s="231">
        <f t="shared" si="22"/>
        <v>0</v>
      </c>
      <c r="S107" s="231">
        <f t="shared" si="22"/>
        <v>0</v>
      </c>
      <c r="T107" s="231">
        <f t="shared" si="22"/>
        <v>0</v>
      </c>
      <c r="U107" s="231">
        <f t="shared" si="22"/>
        <v>0</v>
      </c>
      <c r="V107" s="231">
        <f t="shared" si="22"/>
        <v>0</v>
      </c>
      <c r="W107" s="231">
        <f t="shared" si="22"/>
        <v>0</v>
      </c>
      <c r="X107" s="231">
        <f t="shared" si="22"/>
        <v>0</v>
      </c>
      <c r="Y107" s="231">
        <f t="shared" si="22"/>
        <v>0</v>
      </c>
      <c r="Z107" s="231">
        <f t="shared" si="22"/>
        <v>0</v>
      </c>
      <c r="AA107" s="231">
        <f t="shared" si="22"/>
        <v>0</v>
      </c>
      <c r="AB107" s="231">
        <f t="shared" si="22"/>
        <v>0</v>
      </c>
      <c r="AC107" s="231">
        <f t="shared" si="22"/>
        <v>0</v>
      </c>
      <c r="AD107" s="231">
        <f t="shared" si="22"/>
        <v>0</v>
      </c>
      <c r="AE107" s="231">
        <f t="shared" si="22"/>
        <v>0</v>
      </c>
      <c r="AF107" s="231">
        <f t="shared" si="22"/>
        <v>0</v>
      </c>
      <c r="AG107" s="231">
        <f t="shared" si="22"/>
        <v>0</v>
      </c>
      <c r="AH107" s="231">
        <f t="shared" si="22"/>
        <v>0</v>
      </c>
      <c r="AI107" s="231">
        <f t="shared" si="22"/>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3">SUM(E109:AI109)</f>
        <v>0</v>
      </c>
      <c r="E109" s="236">
        <f>SUM(E110:E114)</f>
        <v>0</v>
      </c>
      <c r="F109" s="237">
        <f t="shared" ref="F109:AI109" si="24">SUM(F110:F114)</f>
        <v>0</v>
      </c>
      <c r="G109" s="237">
        <f t="shared" si="24"/>
        <v>0</v>
      </c>
      <c r="H109" s="237">
        <f t="shared" si="24"/>
        <v>0</v>
      </c>
      <c r="I109" s="237">
        <f t="shared" si="24"/>
        <v>0</v>
      </c>
      <c r="J109" s="237">
        <f t="shared" si="24"/>
        <v>0</v>
      </c>
      <c r="K109" s="237">
        <f t="shared" si="24"/>
        <v>0</v>
      </c>
      <c r="L109" s="237">
        <f t="shared" si="24"/>
        <v>0</v>
      </c>
      <c r="M109" s="237">
        <f t="shared" si="24"/>
        <v>0</v>
      </c>
      <c r="N109" s="237">
        <f t="shared" si="24"/>
        <v>0</v>
      </c>
      <c r="O109" s="237">
        <f t="shared" si="24"/>
        <v>0</v>
      </c>
      <c r="P109" s="237">
        <f t="shared" si="24"/>
        <v>0</v>
      </c>
      <c r="Q109" s="237">
        <f t="shared" si="24"/>
        <v>0</v>
      </c>
      <c r="R109" s="237">
        <f t="shared" si="24"/>
        <v>0</v>
      </c>
      <c r="S109" s="237">
        <f t="shared" si="24"/>
        <v>0</v>
      </c>
      <c r="T109" s="237">
        <f t="shared" si="24"/>
        <v>0</v>
      </c>
      <c r="U109" s="237">
        <f t="shared" si="24"/>
        <v>0</v>
      </c>
      <c r="V109" s="237">
        <f t="shared" si="24"/>
        <v>0</v>
      </c>
      <c r="W109" s="237">
        <f t="shared" si="24"/>
        <v>0</v>
      </c>
      <c r="X109" s="237">
        <f t="shared" si="24"/>
        <v>0</v>
      </c>
      <c r="Y109" s="237">
        <f t="shared" si="24"/>
        <v>0</v>
      </c>
      <c r="Z109" s="237">
        <f t="shared" si="24"/>
        <v>0</v>
      </c>
      <c r="AA109" s="237">
        <f t="shared" si="24"/>
        <v>0</v>
      </c>
      <c r="AB109" s="237">
        <f t="shared" si="24"/>
        <v>0</v>
      </c>
      <c r="AC109" s="237">
        <f t="shared" si="24"/>
        <v>0</v>
      </c>
      <c r="AD109" s="237">
        <f t="shared" si="24"/>
        <v>0</v>
      </c>
      <c r="AE109" s="237">
        <f t="shared" si="24"/>
        <v>0</v>
      </c>
      <c r="AF109" s="237">
        <f t="shared" si="24"/>
        <v>0</v>
      </c>
      <c r="AG109" s="237">
        <f t="shared" si="24"/>
        <v>0</v>
      </c>
      <c r="AH109" s="237">
        <f t="shared" si="24"/>
        <v>0</v>
      </c>
      <c r="AI109" s="237">
        <f t="shared" si="24"/>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3"/>
        <v>0</v>
      </c>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3"/>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2"/>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3"/>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3"/>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4"/>
      <c r="AF113" s="251"/>
      <c r="AG113" s="251"/>
      <c r="AH113" s="252"/>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3"/>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3"/>
        <v>0</v>
      </c>
      <c r="E115" s="257">
        <f>SUM(E116:E117)</f>
        <v>0</v>
      </c>
      <c r="F115" s="258">
        <f t="shared" ref="F115:AI115" si="25">SUM(F116:F117)</f>
        <v>0</v>
      </c>
      <c r="G115" s="258">
        <f t="shared" si="25"/>
        <v>0</v>
      </c>
      <c r="H115" s="258">
        <f t="shared" si="25"/>
        <v>0</v>
      </c>
      <c r="I115" s="258">
        <f t="shared" si="25"/>
        <v>0</v>
      </c>
      <c r="J115" s="258">
        <f t="shared" si="25"/>
        <v>0</v>
      </c>
      <c r="K115" s="258">
        <f t="shared" si="25"/>
        <v>0</v>
      </c>
      <c r="L115" s="258">
        <f t="shared" si="25"/>
        <v>0</v>
      </c>
      <c r="M115" s="258">
        <f t="shared" si="25"/>
        <v>0</v>
      </c>
      <c r="N115" s="258">
        <f t="shared" si="25"/>
        <v>0</v>
      </c>
      <c r="O115" s="258">
        <f t="shared" si="25"/>
        <v>0</v>
      </c>
      <c r="P115" s="258">
        <f t="shared" si="25"/>
        <v>0</v>
      </c>
      <c r="Q115" s="258">
        <f t="shared" si="25"/>
        <v>0</v>
      </c>
      <c r="R115" s="258">
        <f t="shared" si="25"/>
        <v>0</v>
      </c>
      <c r="S115" s="258">
        <f t="shared" si="25"/>
        <v>0</v>
      </c>
      <c r="T115" s="258">
        <f t="shared" si="25"/>
        <v>0</v>
      </c>
      <c r="U115" s="258">
        <f t="shared" si="25"/>
        <v>0</v>
      </c>
      <c r="V115" s="258">
        <f t="shared" si="25"/>
        <v>0</v>
      </c>
      <c r="W115" s="258">
        <f t="shared" si="25"/>
        <v>0</v>
      </c>
      <c r="X115" s="258">
        <f t="shared" si="25"/>
        <v>0</v>
      </c>
      <c r="Y115" s="258">
        <f t="shared" si="25"/>
        <v>0</v>
      </c>
      <c r="Z115" s="258">
        <f t="shared" si="25"/>
        <v>0</v>
      </c>
      <c r="AA115" s="258">
        <f t="shared" si="25"/>
        <v>0</v>
      </c>
      <c r="AB115" s="258">
        <f t="shared" si="25"/>
        <v>0</v>
      </c>
      <c r="AC115" s="258">
        <f t="shared" si="25"/>
        <v>0</v>
      </c>
      <c r="AD115" s="258">
        <f t="shared" si="25"/>
        <v>0</v>
      </c>
      <c r="AE115" s="258">
        <f t="shared" si="25"/>
        <v>0</v>
      </c>
      <c r="AF115" s="258">
        <f t="shared" si="25"/>
        <v>0</v>
      </c>
      <c r="AG115" s="258">
        <f t="shared" si="25"/>
        <v>0</v>
      </c>
      <c r="AH115" s="258">
        <f t="shared" si="25"/>
        <v>0</v>
      </c>
      <c r="AI115" s="258">
        <f t="shared" si="25"/>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3"/>
        <v>0</v>
      </c>
      <c r="E116" s="240"/>
      <c r="F116" s="262"/>
      <c r="G116" s="262"/>
      <c r="H116" s="262"/>
      <c r="I116" s="262"/>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3"/>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3"/>
        <v>0</v>
      </c>
      <c r="E118" s="257">
        <f>SUM(E119:E123)</f>
        <v>0</v>
      </c>
      <c r="F118" s="257">
        <f t="shared" ref="F118:AI118" si="26">SUM(F119:F123)</f>
        <v>0</v>
      </c>
      <c r="G118" s="257">
        <f t="shared" si="26"/>
        <v>0</v>
      </c>
      <c r="H118" s="257">
        <f t="shared" si="26"/>
        <v>0</v>
      </c>
      <c r="I118" s="257">
        <f t="shared" si="26"/>
        <v>0</v>
      </c>
      <c r="J118" s="257">
        <f t="shared" si="26"/>
        <v>0</v>
      </c>
      <c r="K118" s="257">
        <f t="shared" si="26"/>
        <v>0</v>
      </c>
      <c r="L118" s="257">
        <f t="shared" si="26"/>
        <v>0</v>
      </c>
      <c r="M118" s="257">
        <f t="shared" si="26"/>
        <v>0</v>
      </c>
      <c r="N118" s="257">
        <f t="shared" si="26"/>
        <v>0</v>
      </c>
      <c r="O118" s="257">
        <f t="shared" si="26"/>
        <v>0</v>
      </c>
      <c r="P118" s="257">
        <f t="shared" si="26"/>
        <v>0</v>
      </c>
      <c r="Q118" s="257">
        <f t="shared" si="26"/>
        <v>0</v>
      </c>
      <c r="R118" s="257">
        <f t="shared" si="26"/>
        <v>0</v>
      </c>
      <c r="S118" s="257">
        <f t="shared" si="26"/>
        <v>0</v>
      </c>
      <c r="T118" s="257">
        <f t="shared" si="26"/>
        <v>0</v>
      </c>
      <c r="U118" s="257">
        <f t="shared" si="26"/>
        <v>0</v>
      </c>
      <c r="V118" s="257">
        <f t="shared" si="26"/>
        <v>0</v>
      </c>
      <c r="W118" s="257">
        <f t="shared" si="26"/>
        <v>0</v>
      </c>
      <c r="X118" s="257">
        <f t="shared" si="26"/>
        <v>0</v>
      </c>
      <c r="Y118" s="257">
        <f t="shared" si="26"/>
        <v>0</v>
      </c>
      <c r="Z118" s="257">
        <f t="shared" si="26"/>
        <v>0</v>
      </c>
      <c r="AA118" s="257">
        <f t="shared" si="26"/>
        <v>0</v>
      </c>
      <c r="AB118" s="257">
        <f t="shared" si="26"/>
        <v>0</v>
      </c>
      <c r="AC118" s="257">
        <f t="shared" si="26"/>
        <v>0</v>
      </c>
      <c r="AD118" s="257">
        <f t="shared" si="26"/>
        <v>0</v>
      </c>
      <c r="AE118" s="257">
        <f t="shared" si="26"/>
        <v>0</v>
      </c>
      <c r="AF118" s="257">
        <f t="shared" si="26"/>
        <v>0</v>
      </c>
      <c r="AG118" s="257">
        <f t="shared" si="26"/>
        <v>0</v>
      </c>
      <c r="AH118" s="257">
        <f t="shared" si="26"/>
        <v>0</v>
      </c>
      <c r="AI118" s="257">
        <f t="shared" si="26"/>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3"/>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3"/>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3"/>
        <v>0</v>
      </c>
      <c r="E121" s="240"/>
      <c r="F121" s="251"/>
      <c r="G121" s="249"/>
      <c r="H121" s="250"/>
      <c r="I121" s="249"/>
      <c r="J121" s="249"/>
      <c r="K121" s="249"/>
      <c r="L121" s="249"/>
      <c r="M121" s="249"/>
      <c r="N121" s="249"/>
      <c r="O121" s="249"/>
      <c r="P121" s="249"/>
      <c r="Q121" s="249"/>
      <c r="R121" s="249"/>
      <c r="S121" s="249"/>
      <c r="T121" s="249"/>
      <c r="U121" s="249"/>
      <c r="V121" s="249"/>
      <c r="W121" s="249"/>
      <c r="X121" s="268"/>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3"/>
        <v>0</v>
      </c>
      <c r="E122" s="240"/>
      <c r="F122" s="251"/>
      <c r="G122" s="249"/>
      <c r="H122" s="250"/>
      <c r="I122" s="249"/>
      <c r="J122" s="249"/>
      <c r="K122" s="249"/>
      <c r="L122" s="268"/>
      <c r="M122" s="268"/>
      <c r="N122" s="249"/>
      <c r="O122" s="249"/>
      <c r="P122" s="249"/>
      <c r="Q122" s="249"/>
      <c r="R122" s="249"/>
      <c r="S122" s="249"/>
      <c r="T122" s="249"/>
      <c r="U122" s="249"/>
      <c r="V122" s="249"/>
      <c r="W122" s="249"/>
      <c r="X122" s="249"/>
      <c r="Y122" s="268"/>
      <c r="Z122" s="249"/>
      <c r="AA122" s="249"/>
      <c r="AB122" s="249"/>
      <c r="AC122" s="249"/>
      <c r="AD122" s="249"/>
      <c r="AE122" s="249"/>
      <c r="AF122" s="249"/>
      <c r="AG122" s="268"/>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3"/>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3"/>
        <v>0</v>
      </c>
      <c r="E124" s="257">
        <f>SUM(E125:E128)</f>
        <v>0</v>
      </c>
      <c r="F124" s="257">
        <f t="shared" ref="F124:AI124" si="27">SUM(F125:F128)</f>
        <v>0</v>
      </c>
      <c r="G124" s="257">
        <f t="shared" si="27"/>
        <v>0</v>
      </c>
      <c r="H124" s="257">
        <f t="shared" si="27"/>
        <v>0</v>
      </c>
      <c r="I124" s="257">
        <f t="shared" si="27"/>
        <v>0</v>
      </c>
      <c r="J124" s="257">
        <f t="shared" si="27"/>
        <v>0</v>
      </c>
      <c r="K124" s="257">
        <f t="shared" si="27"/>
        <v>0</v>
      </c>
      <c r="L124" s="257">
        <f t="shared" si="27"/>
        <v>0</v>
      </c>
      <c r="M124" s="257">
        <f t="shared" si="27"/>
        <v>0</v>
      </c>
      <c r="N124" s="257">
        <f t="shared" si="27"/>
        <v>0</v>
      </c>
      <c r="O124" s="257">
        <f t="shared" si="27"/>
        <v>0</v>
      </c>
      <c r="P124" s="257">
        <f t="shared" si="27"/>
        <v>0</v>
      </c>
      <c r="Q124" s="257">
        <f t="shared" si="27"/>
        <v>0</v>
      </c>
      <c r="R124" s="257">
        <f t="shared" si="27"/>
        <v>0</v>
      </c>
      <c r="S124" s="257">
        <f t="shared" si="27"/>
        <v>0</v>
      </c>
      <c r="T124" s="257">
        <f t="shared" si="27"/>
        <v>0</v>
      </c>
      <c r="U124" s="257">
        <f t="shared" si="27"/>
        <v>0</v>
      </c>
      <c r="V124" s="257">
        <f t="shared" si="27"/>
        <v>0</v>
      </c>
      <c r="W124" s="257">
        <f t="shared" si="27"/>
        <v>0</v>
      </c>
      <c r="X124" s="257">
        <f t="shared" si="27"/>
        <v>0</v>
      </c>
      <c r="Y124" s="257">
        <f t="shared" si="27"/>
        <v>0</v>
      </c>
      <c r="Z124" s="257">
        <f t="shared" si="27"/>
        <v>0</v>
      </c>
      <c r="AA124" s="257">
        <f t="shared" si="27"/>
        <v>0</v>
      </c>
      <c r="AB124" s="257">
        <f t="shared" si="27"/>
        <v>0</v>
      </c>
      <c r="AC124" s="257">
        <f t="shared" si="27"/>
        <v>0</v>
      </c>
      <c r="AD124" s="257">
        <f t="shared" si="27"/>
        <v>0</v>
      </c>
      <c r="AE124" s="257">
        <f t="shared" si="27"/>
        <v>0</v>
      </c>
      <c r="AF124" s="257">
        <f t="shared" si="27"/>
        <v>0</v>
      </c>
      <c r="AG124" s="257">
        <f t="shared" si="27"/>
        <v>0</v>
      </c>
      <c r="AH124" s="257">
        <f t="shared" si="27"/>
        <v>0</v>
      </c>
      <c r="AI124" s="257">
        <f t="shared" si="27"/>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3"/>
        <v>0</v>
      </c>
      <c r="E125" s="240"/>
      <c r="F125" s="251"/>
      <c r="G125" s="251"/>
      <c r="H125" s="250"/>
      <c r="I125" s="251"/>
      <c r="J125" s="251"/>
      <c r="K125" s="251"/>
      <c r="L125" s="251"/>
      <c r="M125" s="251"/>
      <c r="N125" s="251"/>
      <c r="O125" s="251"/>
      <c r="P125" s="251"/>
      <c r="Q125" s="251"/>
      <c r="R125" s="251"/>
      <c r="S125" s="251"/>
      <c r="T125" s="251"/>
      <c r="U125" s="254"/>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3"/>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3"/>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3"/>
        <v>0</v>
      </c>
      <c r="E128" s="240"/>
      <c r="F128" s="254"/>
      <c r="G128" s="269"/>
      <c r="H128" s="250"/>
      <c r="I128" s="269"/>
      <c r="J128" s="269"/>
      <c r="K128" s="269"/>
      <c r="L128" s="269"/>
      <c r="M128" s="269"/>
      <c r="N128" s="269"/>
      <c r="O128" s="269"/>
      <c r="P128" s="269"/>
      <c r="Q128" s="269"/>
      <c r="R128" s="269"/>
      <c r="S128" s="269"/>
      <c r="T128" s="269"/>
      <c r="U128" s="269"/>
      <c r="V128" s="269"/>
      <c r="W128" s="269"/>
      <c r="X128" s="269"/>
      <c r="Y128" s="269"/>
      <c r="Z128" s="269"/>
      <c r="AA128" s="272"/>
      <c r="AB128" s="269"/>
      <c r="AC128" s="269"/>
      <c r="AD128" s="269"/>
      <c r="AE128" s="269"/>
      <c r="AF128" s="269"/>
      <c r="AG128" s="269"/>
      <c r="AH128" s="273"/>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3"/>
        <v>0</v>
      </c>
      <c r="E129" s="257">
        <f>SUM(E130:E130)</f>
        <v>0</v>
      </c>
      <c r="F129" s="257">
        <f t="shared" ref="F129:AI129" si="28">SUM(F130:F130)</f>
        <v>0</v>
      </c>
      <c r="G129" s="257">
        <f t="shared" si="28"/>
        <v>0</v>
      </c>
      <c r="H129" s="257">
        <f t="shared" si="28"/>
        <v>0</v>
      </c>
      <c r="I129" s="257">
        <f t="shared" si="28"/>
        <v>0</v>
      </c>
      <c r="J129" s="257">
        <f t="shared" si="28"/>
        <v>0</v>
      </c>
      <c r="K129" s="257">
        <f t="shared" si="28"/>
        <v>0</v>
      </c>
      <c r="L129" s="257">
        <f t="shared" si="28"/>
        <v>0</v>
      </c>
      <c r="M129" s="257">
        <f t="shared" si="28"/>
        <v>0</v>
      </c>
      <c r="N129" s="257">
        <f t="shared" si="28"/>
        <v>0</v>
      </c>
      <c r="O129" s="257">
        <f t="shared" si="28"/>
        <v>0</v>
      </c>
      <c r="P129" s="257">
        <f t="shared" si="28"/>
        <v>0</v>
      </c>
      <c r="Q129" s="257">
        <f t="shared" si="28"/>
        <v>0</v>
      </c>
      <c r="R129" s="257">
        <f t="shared" si="28"/>
        <v>0</v>
      </c>
      <c r="S129" s="257">
        <f t="shared" si="28"/>
        <v>0</v>
      </c>
      <c r="T129" s="257">
        <f t="shared" si="28"/>
        <v>0</v>
      </c>
      <c r="U129" s="257">
        <f t="shared" si="28"/>
        <v>0</v>
      </c>
      <c r="V129" s="257">
        <f t="shared" si="28"/>
        <v>0</v>
      </c>
      <c r="W129" s="257">
        <f t="shared" si="28"/>
        <v>0</v>
      </c>
      <c r="X129" s="257">
        <f t="shared" si="28"/>
        <v>0</v>
      </c>
      <c r="Y129" s="257">
        <f t="shared" si="28"/>
        <v>0</v>
      </c>
      <c r="Z129" s="257">
        <f t="shared" si="28"/>
        <v>0</v>
      </c>
      <c r="AA129" s="257">
        <f t="shared" si="28"/>
        <v>0</v>
      </c>
      <c r="AB129" s="257">
        <f t="shared" si="28"/>
        <v>0</v>
      </c>
      <c r="AC129" s="257">
        <f t="shared" si="28"/>
        <v>0</v>
      </c>
      <c r="AD129" s="257">
        <f t="shared" si="28"/>
        <v>0</v>
      </c>
      <c r="AE129" s="257">
        <f t="shared" si="28"/>
        <v>0</v>
      </c>
      <c r="AF129" s="257">
        <f t="shared" si="28"/>
        <v>0</v>
      </c>
      <c r="AG129" s="257">
        <f t="shared" si="28"/>
        <v>0</v>
      </c>
      <c r="AH129" s="257">
        <f t="shared" si="28"/>
        <v>0</v>
      </c>
      <c r="AI129" s="257">
        <f t="shared" si="28"/>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3"/>
        <v>0</v>
      </c>
      <c r="E130" s="240"/>
      <c r="F130" s="254"/>
      <c r="G130" s="250"/>
      <c r="H130" s="250"/>
      <c r="I130" s="250"/>
      <c r="J130" s="250"/>
      <c r="K130" s="250"/>
      <c r="L130" s="250"/>
      <c r="M130" s="250"/>
      <c r="N130" s="250"/>
      <c r="O130" s="250"/>
      <c r="P130" s="250"/>
      <c r="Q130" s="250"/>
      <c r="R130" s="250"/>
      <c r="S130" s="262"/>
      <c r="T130" s="250"/>
      <c r="U130" s="250"/>
      <c r="V130" s="250"/>
      <c r="W130" s="262"/>
      <c r="X130" s="250"/>
      <c r="Y130" s="250"/>
      <c r="Z130" s="250"/>
      <c r="AA130" s="250"/>
      <c r="AB130" s="250"/>
      <c r="AC130" s="250"/>
      <c r="AD130" s="262"/>
      <c r="AE130" s="250"/>
      <c r="AF130" s="262"/>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3"/>
        <v>0</v>
      </c>
      <c r="E131" s="257">
        <f>SUM(E132:E133)</f>
        <v>0</v>
      </c>
      <c r="F131" s="257">
        <f t="shared" ref="F131:AI131" si="29">SUM(F132:F133)</f>
        <v>0</v>
      </c>
      <c r="G131" s="257">
        <f t="shared" si="29"/>
        <v>0</v>
      </c>
      <c r="H131" s="257">
        <f t="shared" si="29"/>
        <v>0</v>
      </c>
      <c r="I131" s="257">
        <f t="shared" si="29"/>
        <v>0</v>
      </c>
      <c r="J131" s="257">
        <f t="shared" si="29"/>
        <v>0</v>
      </c>
      <c r="K131" s="257">
        <f t="shared" si="29"/>
        <v>0</v>
      </c>
      <c r="L131" s="257">
        <f t="shared" si="29"/>
        <v>0</v>
      </c>
      <c r="M131" s="257">
        <f t="shared" si="29"/>
        <v>0</v>
      </c>
      <c r="N131" s="257">
        <f t="shared" si="29"/>
        <v>0</v>
      </c>
      <c r="O131" s="257">
        <f t="shared" si="29"/>
        <v>0</v>
      </c>
      <c r="P131" s="257">
        <f t="shared" si="29"/>
        <v>0</v>
      </c>
      <c r="Q131" s="257">
        <f t="shared" si="29"/>
        <v>0</v>
      </c>
      <c r="R131" s="257">
        <f t="shared" si="29"/>
        <v>0</v>
      </c>
      <c r="S131" s="257">
        <f t="shared" si="29"/>
        <v>0</v>
      </c>
      <c r="T131" s="257">
        <f t="shared" si="29"/>
        <v>0</v>
      </c>
      <c r="U131" s="257">
        <f t="shared" si="29"/>
        <v>0</v>
      </c>
      <c r="V131" s="257">
        <f t="shared" si="29"/>
        <v>0</v>
      </c>
      <c r="W131" s="257">
        <f t="shared" si="29"/>
        <v>0</v>
      </c>
      <c r="X131" s="257">
        <f t="shared" si="29"/>
        <v>0</v>
      </c>
      <c r="Y131" s="257">
        <f t="shared" si="29"/>
        <v>0</v>
      </c>
      <c r="Z131" s="257">
        <f t="shared" si="29"/>
        <v>0</v>
      </c>
      <c r="AA131" s="257">
        <f t="shared" si="29"/>
        <v>0</v>
      </c>
      <c r="AB131" s="257">
        <f t="shared" si="29"/>
        <v>0</v>
      </c>
      <c r="AC131" s="257">
        <f t="shared" si="29"/>
        <v>0</v>
      </c>
      <c r="AD131" s="257">
        <f t="shared" si="29"/>
        <v>0</v>
      </c>
      <c r="AE131" s="257">
        <f t="shared" si="29"/>
        <v>0</v>
      </c>
      <c r="AF131" s="257">
        <f t="shared" si="29"/>
        <v>0</v>
      </c>
      <c r="AG131" s="257">
        <f t="shared" si="29"/>
        <v>0</v>
      </c>
      <c r="AH131" s="257">
        <f t="shared" si="29"/>
        <v>0</v>
      </c>
      <c r="AI131" s="257">
        <f t="shared" si="29"/>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3"/>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3"/>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4"/>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3"/>
        <v>0</v>
      </c>
      <c r="E134" s="257">
        <f>SUM(E135:E135)</f>
        <v>0</v>
      </c>
      <c r="F134" s="257">
        <f t="shared" ref="F134:AI134" si="30">SUM(F135:F135)</f>
        <v>0</v>
      </c>
      <c r="G134" s="257">
        <f t="shared" si="30"/>
        <v>0</v>
      </c>
      <c r="H134" s="257">
        <f t="shared" si="30"/>
        <v>0</v>
      </c>
      <c r="I134" s="257">
        <f t="shared" si="30"/>
        <v>0</v>
      </c>
      <c r="J134" s="257">
        <f t="shared" si="30"/>
        <v>0</v>
      </c>
      <c r="K134" s="257">
        <f t="shared" si="30"/>
        <v>0</v>
      </c>
      <c r="L134" s="257">
        <f t="shared" si="30"/>
        <v>0</v>
      </c>
      <c r="M134" s="257">
        <f t="shared" si="30"/>
        <v>0</v>
      </c>
      <c r="N134" s="257">
        <f t="shared" si="30"/>
        <v>0</v>
      </c>
      <c r="O134" s="257">
        <f t="shared" si="30"/>
        <v>0</v>
      </c>
      <c r="P134" s="257">
        <f t="shared" si="30"/>
        <v>0</v>
      </c>
      <c r="Q134" s="257">
        <f t="shared" si="30"/>
        <v>0</v>
      </c>
      <c r="R134" s="257">
        <f t="shared" si="30"/>
        <v>0</v>
      </c>
      <c r="S134" s="257">
        <f t="shared" si="30"/>
        <v>0</v>
      </c>
      <c r="T134" s="257">
        <f t="shared" si="30"/>
        <v>0</v>
      </c>
      <c r="U134" s="257">
        <f t="shared" si="30"/>
        <v>0</v>
      </c>
      <c r="V134" s="257">
        <f t="shared" si="30"/>
        <v>0</v>
      </c>
      <c r="W134" s="257">
        <f t="shared" si="30"/>
        <v>0</v>
      </c>
      <c r="X134" s="257">
        <f t="shared" si="30"/>
        <v>0</v>
      </c>
      <c r="Y134" s="257">
        <f t="shared" si="30"/>
        <v>0</v>
      </c>
      <c r="Z134" s="257">
        <f t="shared" si="30"/>
        <v>0</v>
      </c>
      <c r="AA134" s="257">
        <f t="shared" si="30"/>
        <v>0</v>
      </c>
      <c r="AB134" s="257">
        <f t="shared" si="30"/>
        <v>0</v>
      </c>
      <c r="AC134" s="257">
        <f t="shared" si="30"/>
        <v>0</v>
      </c>
      <c r="AD134" s="257">
        <f t="shared" si="30"/>
        <v>0</v>
      </c>
      <c r="AE134" s="257">
        <f t="shared" si="30"/>
        <v>0</v>
      </c>
      <c r="AF134" s="257">
        <f t="shared" si="30"/>
        <v>0</v>
      </c>
      <c r="AG134" s="257">
        <f t="shared" si="30"/>
        <v>0</v>
      </c>
      <c r="AH134" s="257">
        <f t="shared" si="30"/>
        <v>0</v>
      </c>
      <c r="AI134" s="257">
        <f t="shared" si="30"/>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3"/>
        <v>0</v>
      </c>
      <c r="E135" s="240"/>
      <c r="F135" s="262"/>
      <c r="G135" s="250"/>
      <c r="H135" s="250"/>
      <c r="I135" s="250"/>
      <c r="J135" s="250"/>
      <c r="K135" s="250"/>
      <c r="L135" s="250"/>
      <c r="M135" s="250"/>
      <c r="N135" s="250"/>
      <c r="O135" s="250"/>
      <c r="P135" s="250"/>
      <c r="Q135" s="250"/>
      <c r="R135" s="250"/>
      <c r="S135" s="250"/>
      <c r="T135" s="262"/>
      <c r="U135" s="250"/>
      <c r="V135" s="250"/>
      <c r="W135" s="250"/>
      <c r="X135" s="250"/>
      <c r="Y135" s="250"/>
      <c r="Z135" s="250"/>
      <c r="AA135" s="250"/>
      <c r="AB135" s="250"/>
      <c r="AC135" s="250"/>
      <c r="AD135" s="250"/>
      <c r="AE135" s="250"/>
      <c r="AF135" s="250"/>
      <c r="AG135" s="250"/>
      <c r="AH135" s="250"/>
      <c r="AI135" s="262"/>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3"/>
        <v>0</v>
      </c>
      <c r="E136" s="257">
        <f>SUM(E137:E141)</f>
        <v>0</v>
      </c>
      <c r="F136" s="257">
        <f t="shared" ref="F136:AI136" si="31">SUM(F137:F141)</f>
        <v>0</v>
      </c>
      <c r="G136" s="257">
        <f t="shared" si="31"/>
        <v>0</v>
      </c>
      <c r="H136" s="257">
        <f t="shared" si="31"/>
        <v>0</v>
      </c>
      <c r="I136" s="257">
        <f t="shared" si="31"/>
        <v>0</v>
      </c>
      <c r="J136" s="257">
        <f t="shared" si="31"/>
        <v>0</v>
      </c>
      <c r="K136" s="257">
        <f t="shared" si="31"/>
        <v>0</v>
      </c>
      <c r="L136" s="257">
        <f t="shared" si="31"/>
        <v>0</v>
      </c>
      <c r="M136" s="257">
        <f t="shared" si="31"/>
        <v>0</v>
      </c>
      <c r="N136" s="257">
        <f t="shared" si="31"/>
        <v>0</v>
      </c>
      <c r="O136" s="257">
        <f t="shared" si="31"/>
        <v>0</v>
      </c>
      <c r="P136" s="257">
        <f t="shared" si="31"/>
        <v>0</v>
      </c>
      <c r="Q136" s="257">
        <f t="shared" si="31"/>
        <v>0</v>
      </c>
      <c r="R136" s="257">
        <f t="shared" si="31"/>
        <v>0</v>
      </c>
      <c r="S136" s="257">
        <f t="shared" si="31"/>
        <v>0</v>
      </c>
      <c r="T136" s="257">
        <f t="shared" si="31"/>
        <v>0</v>
      </c>
      <c r="U136" s="257">
        <f t="shared" si="31"/>
        <v>0</v>
      </c>
      <c r="V136" s="257">
        <f t="shared" si="31"/>
        <v>0</v>
      </c>
      <c r="W136" s="257">
        <f t="shared" si="31"/>
        <v>0</v>
      </c>
      <c r="X136" s="257">
        <f t="shared" si="31"/>
        <v>0</v>
      </c>
      <c r="Y136" s="257">
        <f t="shared" si="31"/>
        <v>0</v>
      </c>
      <c r="Z136" s="257">
        <f t="shared" si="31"/>
        <v>0</v>
      </c>
      <c r="AA136" s="257">
        <f t="shared" si="31"/>
        <v>0</v>
      </c>
      <c r="AB136" s="257">
        <f t="shared" si="31"/>
        <v>0</v>
      </c>
      <c r="AC136" s="257">
        <f t="shared" si="31"/>
        <v>0</v>
      </c>
      <c r="AD136" s="257">
        <f t="shared" si="31"/>
        <v>0</v>
      </c>
      <c r="AE136" s="257">
        <f t="shared" si="31"/>
        <v>0</v>
      </c>
      <c r="AF136" s="257">
        <f t="shared" si="31"/>
        <v>0</v>
      </c>
      <c r="AG136" s="257">
        <f t="shared" si="31"/>
        <v>0</v>
      </c>
      <c r="AH136" s="257">
        <f t="shared" si="31"/>
        <v>0</v>
      </c>
      <c r="AI136" s="257">
        <f t="shared" si="31"/>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3"/>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3"/>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3"/>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3"/>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3"/>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32">SUM(G145:G148)</f>
        <v>0</v>
      </c>
      <c r="H143" s="286">
        <f t="shared" si="32"/>
        <v>0</v>
      </c>
      <c r="I143" s="286">
        <f t="shared" si="32"/>
        <v>0</v>
      </c>
      <c r="J143" s="286">
        <f t="shared" si="32"/>
        <v>0</v>
      </c>
      <c r="K143" s="286">
        <f t="shared" si="32"/>
        <v>0</v>
      </c>
      <c r="L143" s="286">
        <f t="shared" si="32"/>
        <v>0</v>
      </c>
      <c r="M143" s="286">
        <f t="shared" si="32"/>
        <v>0</v>
      </c>
      <c r="N143" s="286">
        <f t="shared" si="32"/>
        <v>0</v>
      </c>
      <c r="O143" s="286">
        <f t="shared" si="32"/>
        <v>0</v>
      </c>
      <c r="P143" s="286">
        <f t="shared" si="32"/>
        <v>0</v>
      </c>
      <c r="Q143" s="286">
        <f t="shared" si="32"/>
        <v>0</v>
      </c>
      <c r="R143" s="286">
        <f t="shared" si="32"/>
        <v>0</v>
      </c>
      <c r="S143" s="286">
        <f t="shared" si="32"/>
        <v>0</v>
      </c>
      <c r="T143" s="286">
        <f t="shared" si="32"/>
        <v>0</v>
      </c>
      <c r="U143" s="286">
        <f t="shared" si="32"/>
        <v>0</v>
      </c>
      <c r="V143" s="286">
        <f t="shared" si="32"/>
        <v>0</v>
      </c>
      <c r="W143" s="286">
        <f t="shared" si="32"/>
        <v>0</v>
      </c>
      <c r="X143" s="286">
        <f t="shared" si="32"/>
        <v>0</v>
      </c>
      <c r="Y143" s="286">
        <f t="shared" si="32"/>
        <v>0</v>
      </c>
      <c r="Z143" s="286">
        <f t="shared" si="32"/>
        <v>0</v>
      </c>
      <c r="AA143" s="286">
        <f t="shared" si="32"/>
        <v>0</v>
      </c>
      <c r="AB143" s="286">
        <f t="shared" si="32"/>
        <v>0</v>
      </c>
      <c r="AC143" s="286">
        <f t="shared" si="32"/>
        <v>0</v>
      </c>
      <c r="AD143" s="286">
        <f t="shared" si="32"/>
        <v>0</v>
      </c>
      <c r="AE143" s="286">
        <f t="shared" si="32"/>
        <v>0</v>
      </c>
      <c r="AF143" s="286">
        <f t="shared" si="32"/>
        <v>0</v>
      </c>
      <c r="AG143" s="286">
        <f t="shared" si="32"/>
        <v>0</v>
      </c>
      <c r="AH143" s="286">
        <f t="shared" si="32"/>
        <v>0</v>
      </c>
      <c r="AI143" s="286">
        <f t="shared" si="32"/>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c r="AB147" s="240"/>
      <c r="AC147" s="240"/>
      <c r="AD147" s="240"/>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3">SUM(G151+G158+G165)</f>
        <v>0</v>
      </c>
      <c r="H150" s="286">
        <f t="shared" si="33"/>
        <v>0</v>
      </c>
      <c r="I150" s="286">
        <f t="shared" si="33"/>
        <v>0</v>
      </c>
      <c r="J150" s="286">
        <f t="shared" si="33"/>
        <v>0</v>
      </c>
      <c r="K150" s="286">
        <f t="shared" si="33"/>
        <v>0</v>
      </c>
      <c r="L150" s="286">
        <f t="shared" si="33"/>
        <v>0</v>
      </c>
      <c r="M150" s="286">
        <f t="shared" si="33"/>
        <v>0</v>
      </c>
      <c r="N150" s="286">
        <f t="shared" si="33"/>
        <v>0</v>
      </c>
      <c r="O150" s="286">
        <f t="shared" si="33"/>
        <v>0</v>
      </c>
      <c r="P150" s="286">
        <f t="shared" si="33"/>
        <v>0</v>
      </c>
      <c r="Q150" s="286">
        <f t="shared" si="33"/>
        <v>0</v>
      </c>
      <c r="R150" s="286">
        <f t="shared" si="33"/>
        <v>0</v>
      </c>
      <c r="S150" s="286">
        <f t="shared" si="33"/>
        <v>0</v>
      </c>
      <c r="T150" s="286">
        <f t="shared" si="33"/>
        <v>0</v>
      </c>
      <c r="U150" s="286">
        <f t="shared" si="33"/>
        <v>0</v>
      </c>
      <c r="V150" s="286">
        <f t="shared" si="33"/>
        <v>0</v>
      </c>
      <c r="W150" s="286">
        <f t="shared" si="33"/>
        <v>0</v>
      </c>
      <c r="X150" s="286">
        <f t="shared" si="33"/>
        <v>0</v>
      </c>
      <c r="Y150" s="286">
        <f t="shared" si="33"/>
        <v>0</v>
      </c>
      <c r="Z150" s="286">
        <f t="shared" si="33"/>
        <v>0</v>
      </c>
      <c r="AA150" s="286">
        <f t="shared" si="33"/>
        <v>0</v>
      </c>
      <c r="AB150" s="286">
        <f t="shared" si="33"/>
        <v>0</v>
      </c>
      <c r="AC150" s="286">
        <f t="shared" si="33"/>
        <v>0</v>
      </c>
      <c r="AD150" s="286">
        <f t="shared" si="33"/>
        <v>0</v>
      </c>
      <c r="AE150" s="286">
        <f t="shared" si="33"/>
        <v>0</v>
      </c>
      <c r="AF150" s="286">
        <f t="shared" si="33"/>
        <v>0</v>
      </c>
      <c r="AG150" s="286">
        <f t="shared" si="33"/>
        <v>0</v>
      </c>
      <c r="AH150" s="286">
        <f t="shared" si="33"/>
        <v>0</v>
      </c>
      <c r="AI150" s="299">
        <f t="shared" si="33"/>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4">SUM(F152:F157)</f>
        <v>0</v>
      </c>
      <c r="G151" s="236">
        <f t="shared" si="34"/>
        <v>0</v>
      </c>
      <c r="H151" s="236">
        <f t="shared" si="34"/>
        <v>0</v>
      </c>
      <c r="I151" s="236">
        <f t="shared" si="34"/>
        <v>0</v>
      </c>
      <c r="J151" s="236">
        <f t="shared" si="34"/>
        <v>0</v>
      </c>
      <c r="K151" s="236">
        <f t="shared" si="34"/>
        <v>0</v>
      </c>
      <c r="L151" s="236">
        <f t="shared" si="34"/>
        <v>0</v>
      </c>
      <c r="M151" s="236">
        <f t="shared" si="34"/>
        <v>0</v>
      </c>
      <c r="N151" s="236">
        <f t="shared" si="34"/>
        <v>0</v>
      </c>
      <c r="O151" s="236">
        <f t="shared" si="34"/>
        <v>0</v>
      </c>
      <c r="P151" s="236">
        <f t="shared" si="34"/>
        <v>0</v>
      </c>
      <c r="Q151" s="236">
        <f t="shared" si="34"/>
        <v>0</v>
      </c>
      <c r="R151" s="236">
        <f t="shared" si="34"/>
        <v>0</v>
      </c>
      <c r="S151" s="236">
        <f t="shared" si="34"/>
        <v>0</v>
      </c>
      <c r="T151" s="236">
        <f t="shared" si="34"/>
        <v>0</v>
      </c>
      <c r="U151" s="236">
        <f t="shared" si="34"/>
        <v>0</v>
      </c>
      <c r="V151" s="236">
        <f t="shared" si="34"/>
        <v>0</v>
      </c>
      <c r="W151" s="236">
        <f t="shared" si="34"/>
        <v>0</v>
      </c>
      <c r="X151" s="236">
        <f t="shared" si="34"/>
        <v>0</v>
      </c>
      <c r="Y151" s="236">
        <f t="shared" si="34"/>
        <v>0</v>
      </c>
      <c r="Z151" s="236">
        <f t="shared" si="34"/>
        <v>0</v>
      </c>
      <c r="AA151" s="236">
        <f t="shared" si="34"/>
        <v>0</v>
      </c>
      <c r="AB151" s="236">
        <f t="shared" si="34"/>
        <v>0</v>
      </c>
      <c r="AC151" s="236">
        <f t="shared" si="34"/>
        <v>0</v>
      </c>
      <c r="AD151" s="236">
        <f t="shared" si="34"/>
        <v>0</v>
      </c>
      <c r="AE151" s="236">
        <f t="shared" si="34"/>
        <v>0</v>
      </c>
      <c r="AF151" s="236">
        <f t="shared" si="34"/>
        <v>0</v>
      </c>
      <c r="AG151" s="236">
        <f t="shared" si="34"/>
        <v>0</v>
      </c>
      <c r="AH151" s="236">
        <f t="shared" si="34"/>
        <v>0</v>
      </c>
      <c r="AI151" s="236">
        <f t="shared" si="34"/>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5">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5"/>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5"/>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5"/>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5"/>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5"/>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6">SUM(F159:F164)</f>
        <v>0</v>
      </c>
      <c r="G158" s="302">
        <f t="shared" si="36"/>
        <v>0</v>
      </c>
      <c r="H158" s="302">
        <f t="shared" si="36"/>
        <v>0</v>
      </c>
      <c r="I158" s="302">
        <f t="shared" si="36"/>
        <v>0</v>
      </c>
      <c r="J158" s="302">
        <f t="shared" si="36"/>
        <v>0</v>
      </c>
      <c r="K158" s="302">
        <f t="shared" si="36"/>
        <v>0</v>
      </c>
      <c r="L158" s="302">
        <f t="shared" si="36"/>
        <v>0</v>
      </c>
      <c r="M158" s="302">
        <f t="shared" si="36"/>
        <v>0</v>
      </c>
      <c r="N158" s="302">
        <f t="shared" si="36"/>
        <v>0</v>
      </c>
      <c r="O158" s="302">
        <f t="shared" si="36"/>
        <v>0</v>
      </c>
      <c r="P158" s="302">
        <f t="shared" si="36"/>
        <v>0</v>
      </c>
      <c r="Q158" s="302">
        <f t="shared" si="36"/>
        <v>0</v>
      </c>
      <c r="R158" s="302">
        <f t="shared" si="36"/>
        <v>0</v>
      </c>
      <c r="S158" s="302">
        <f t="shared" si="36"/>
        <v>0</v>
      </c>
      <c r="T158" s="302">
        <f t="shared" si="36"/>
        <v>0</v>
      </c>
      <c r="U158" s="302">
        <f t="shared" si="36"/>
        <v>0</v>
      </c>
      <c r="V158" s="302">
        <f t="shared" si="36"/>
        <v>0</v>
      </c>
      <c r="W158" s="302">
        <f t="shared" si="36"/>
        <v>0</v>
      </c>
      <c r="X158" s="302">
        <f t="shared" si="36"/>
        <v>0</v>
      </c>
      <c r="Y158" s="302">
        <f t="shared" si="36"/>
        <v>0</v>
      </c>
      <c r="Z158" s="302">
        <f t="shared" si="36"/>
        <v>0</v>
      </c>
      <c r="AA158" s="302">
        <f t="shared" si="36"/>
        <v>0</v>
      </c>
      <c r="AB158" s="302">
        <f t="shared" si="36"/>
        <v>0</v>
      </c>
      <c r="AC158" s="302">
        <f t="shared" si="36"/>
        <v>0</v>
      </c>
      <c r="AD158" s="302">
        <f t="shared" si="36"/>
        <v>0</v>
      </c>
      <c r="AE158" s="302">
        <f t="shared" si="36"/>
        <v>0</v>
      </c>
      <c r="AF158" s="302">
        <f t="shared" si="36"/>
        <v>0</v>
      </c>
      <c r="AG158" s="302">
        <f t="shared" si="36"/>
        <v>0</v>
      </c>
      <c r="AH158" s="302">
        <f t="shared" si="36"/>
        <v>0</v>
      </c>
      <c r="AI158" s="302">
        <f t="shared" si="36"/>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7">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7"/>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7"/>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7"/>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7"/>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7"/>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8">SUM(F166:F169)</f>
        <v>0</v>
      </c>
      <c r="G165" s="303">
        <f t="shared" si="38"/>
        <v>0</v>
      </c>
      <c r="H165" s="303">
        <f t="shared" si="38"/>
        <v>0</v>
      </c>
      <c r="I165" s="303">
        <f t="shared" si="38"/>
        <v>0</v>
      </c>
      <c r="J165" s="303">
        <f t="shared" si="38"/>
        <v>0</v>
      </c>
      <c r="K165" s="303">
        <f t="shared" si="38"/>
        <v>0</v>
      </c>
      <c r="L165" s="303">
        <f t="shared" si="38"/>
        <v>0</v>
      </c>
      <c r="M165" s="303">
        <f t="shared" si="38"/>
        <v>0</v>
      </c>
      <c r="N165" s="303">
        <f t="shared" si="38"/>
        <v>0</v>
      </c>
      <c r="O165" s="303">
        <f t="shared" si="38"/>
        <v>0</v>
      </c>
      <c r="P165" s="303">
        <f t="shared" si="38"/>
        <v>0</v>
      </c>
      <c r="Q165" s="303">
        <f t="shared" si="38"/>
        <v>0</v>
      </c>
      <c r="R165" s="303">
        <f t="shared" si="38"/>
        <v>0</v>
      </c>
      <c r="S165" s="303">
        <f t="shared" si="38"/>
        <v>0</v>
      </c>
      <c r="T165" s="303">
        <f t="shared" si="38"/>
        <v>0</v>
      </c>
      <c r="U165" s="303">
        <f t="shared" si="38"/>
        <v>0</v>
      </c>
      <c r="V165" s="303">
        <f t="shared" si="38"/>
        <v>0</v>
      </c>
      <c r="W165" s="303">
        <f t="shared" si="38"/>
        <v>0</v>
      </c>
      <c r="X165" s="303">
        <f t="shared" si="38"/>
        <v>0</v>
      </c>
      <c r="Y165" s="303">
        <f t="shared" si="38"/>
        <v>0</v>
      </c>
      <c r="Z165" s="303">
        <f t="shared" si="38"/>
        <v>0</v>
      </c>
      <c r="AA165" s="303">
        <f t="shared" si="38"/>
        <v>0</v>
      </c>
      <c r="AB165" s="303">
        <f t="shared" si="38"/>
        <v>0</v>
      </c>
      <c r="AC165" s="303">
        <f t="shared" si="38"/>
        <v>0</v>
      </c>
      <c r="AD165" s="303">
        <f t="shared" si="38"/>
        <v>0</v>
      </c>
      <c r="AE165" s="303">
        <f t="shared" si="38"/>
        <v>0</v>
      </c>
      <c r="AF165" s="303">
        <f t="shared" si="38"/>
        <v>0</v>
      </c>
      <c r="AG165" s="303">
        <f t="shared" si="38"/>
        <v>0</v>
      </c>
      <c r="AH165" s="303">
        <f t="shared" si="38"/>
        <v>0</v>
      </c>
      <c r="AI165" s="303">
        <f t="shared" si="38"/>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9">SUM(F172:F174)</f>
        <v>0</v>
      </c>
      <c r="G171" s="302">
        <f t="shared" si="39"/>
        <v>0</v>
      </c>
      <c r="H171" s="302">
        <f t="shared" si="39"/>
        <v>0</v>
      </c>
      <c r="I171" s="302">
        <f t="shared" si="39"/>
        <v>0</v>
      </c>
      <c r="J171" s="302">
        <f t="shared" si="39"/>
        <v>0</v>
      </c>
      <c r="K171" s="302">
        <f t="shared" si="39"/>
        <v>0</v>
      </c>
      <c r="L171" s="302">
        <f t="shared" si="39"/>
        <v>0</v>
      </c>
      <c r="M171" s="302">
        <f t="shared" si="39"/>
        <v>0</v>
      </c>
      <c r="N171" s="302">
        <f t="shared" si="39"/>
        <v>0</v>
      </c>
      <c r="O171" s="302">
        <f t="shared" si="39"/>
        <v>0</v>
      </c>
      <c r="P171" s="302">
        <f t="shared" si="39"/>
        <v>0</v>
      </c>
      <c r="Q171" s="302">
        <f t="shared" si="39"/>
        <v>0</v>
      </c>
      <c r="R171" s="302">
        <f t="shared" si="39"/>
        <v>0</v>
      </c>
      <c r="S171" s="302">
        <f t="shared" si="39"/>
        <v>0</v>
      </c>
      <c r="T171" s="302">
        <f t="shared" si="39"/>
        <v>0</v>
      </c>
      <c r="U171" s="302">
        <f t="shared" si="39"/>
        <v>0</v>
      </c>
      <c r="V171" s="302">
        <f t="shared" si="39"/>
        <v>0</v>
      </c>
      <c r="W171" s="302">
        <f t="shared" si="39"/>
        <v>0</v>
      </c>
      <c r="X171" s="302">
        <f t="shared" si="39"/>
        <v>0</v>
      </c>
      <c r="Y171" s="302">
        <f t="shared" si="39"/>
        <v>0</v>
      </c>
      <c r="Z171" s="302">
        <f t="shared" si="39"/>
        <v>0</v>
      </c>
      <c r="AA171" s="302">
        <f t="shared" si="39"/>
        <v>0</v>
      </c>
      <c r="AB171" s="302">
        <f t="shared" si="39"/>
        <v>0</v>
      </c>
      <c r="AC171" s="302">
        <f t="shared" si="39"/>
        <v>0</v>
      </c>
      <c r="AD171" s="302">
        <f t="shared" si="39"/>
        <v>0</v>
      </c>
      <c r="AE171" s="302">
        <f t="shared" si="39"/>
        <v>0</v>
      </c>
      <c r="AF171" s="302">
        <f t="shared" si="39"/>
        <v>0</v>
      </c>
      <c r="AG171" s="302">
        <f t="shared" si="39"/>
        <v>0</v>
      </c>
      <c r="AH171" s="302">
        <f t="shared" si="39"/>
        <v>0</v>
      </c>
      <c r="AI171" s="302">
        <f t="shared" si="39"/>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algorithmName="SHA-512" hashValue="SlgT/4iOIrtrc3bYYAADCS+92xgN5+nPHtAkJQdXjLZ18BNq/3aF6E0IYvlI9Z+V0wJbLHhPwocH4HANfTA7ZA==" saltValue="tIK7H9+xiCidxcgf2r7Q1Q==" spinCount="100000" sheet="1" objects="1" scenarios="1"/>
  <mergeCells count="49">
    <mergeCell ref="B124:C124"/>
    <mergeCell ref="B129:C129"/>
    <mergeCell ref="B165:C165"/>
    <mergeCell ref="B171:C171"/>
    <mergeCell ref="B131:C131"/>
    <mergeCell ref="B134:C134"/>
    <mergeCell ref="B136:C136"/>
    <mergeCell ref="B143:C143"/>
    <mergeCell ref="B151:C151"/>
    <mergeCell ref="B158:C158"/>
    <mergeCell ref="E106:U106"/>
    <mergeCell ref="V106:W106"/>
    <mergeCell ref="B109:C109"/>
    <mergeCell ref="B115:C115"/>
    <mergeCell ref="B118:C118"/>
    <mergeCell ref="B7:C7"/>
    <mergeCell ref="B8:C8"/>
    <mergeCell ref="B9:D9"/>
    <mergeCell ref="A104:B104"/>
    <mergeCell ref="A105:D106"/>
    <mergeCell ref="B6:C6"/>
    <mergeCell ref="AK6:AL6"/>
    <mergeCell ref="R5:T5"/>
    <mergeCell ref="U5:Y5"/>
    <mergeCell ref="Z5:AB5"/>
    <mergeCell ref="AC5:AF5"/>
    <mergeCell ref="A5:C5"/>
    <mergeCell ref="E5:I5"/>
    <mergeCell ref="J5:K5"/>
    <mergeCell ref="L5:M5"/>
    <mergeCell ref="AG5:AI5"/>
    <mergeCell ref="AK5:AL5"/>
    <mergeCell ref="AK3:AL3"/>
    <mergeCell ref="A4:C4"/>
    <mergeCell ref="E4:I4"/>
    <mergeCell ref="J4:K4"/>
    <mergeCell ref="L4:M4"/>
    <mergeCell ref="R4:T4"/>
    <mergeCell ref="U4:Z4"/>
    <mergeCell ref="AK4:AL4"/>
    <mergeCell ref="E2:U2"/>
    <mergeCell ref="V2:W2"/>
    <mergeCell ref="AC2:AI2"/>
    <mergeCell ref="A3:C3"/>
    <mergeCell ref="E3:I3"/>
    <mergeCell ref="J3:K3"/>
    <mergeCell ref="L3:M3"/>
    <mergeCell ref="R3:T3"/>
    <mergeCell ref="U3:AB3"/>
  </mergeCells>
  <phoneticPr fontId="68" type="noConversion"/>
  <conditionalFormatting sqref="E6:AI6">
    <cfRule type="expression" dxfId="11"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5" max="16383"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45170</v>
      </c>
      <c r="F2" s="757"/>
      <c r="G2" s="757"/>
      <c r="H2" s="757"/>
      <c r="I2" s="757"/>
      <c r="J2" s="757"/>
      <c r="K2" s="757"/>
      <c r="L2" s="757"/>
      <c r="M2" s="757"/>
      <c r="N2" s="757"/>
      <c r="O2" s="757"/>
      <c r="P2" s="757"/>
      <c r="Q2" s="757"/>
      <c r="R2" s="757"/>
      <c r="S2" s="757"/>
      <c r="T2" s="757"/>
      <c r="U2" s="757"/>
      <c r="V2" s="758">
        <f>SUM(Zeitbudget!F1)</f>
        <v>44927</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IF(AK7&lt;AK8,Stammdaten!B42*Stammdaten!B10,Stammdaten!B42*Stammdaten!E11)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f>
        <v>15.05</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SUM(AUG!R4)+D4-D145</f>
        <v>5.2083333333333329E-2</v>
      </c>
      <c r="S4" s="769"/>
      <c r="T4" s="769"/>
      <c r="U4" s="770" t="s">
        <v>172</v>
      </c>
      <c r="V4" s="770"/>
      <c r="W4" s="770"/>
      <c r="X4" s="770"/>
      <c r="Y4" s="770"/>
      <c r="Z4" s="770"/>
      <c r="AA4" s="151"/>
      <c r="AB4" s="152"/>
      <c r="AC4" s="153"/>
      <c r="AD4" s="154"/>
      <c r="AE4" s="154"/>
      <c r="AF4" s="155"/>
      <c r="AG4" s="154"/>
      <c r="AH4" s="154"/>
      <c r="AI4" s="156"/>
      <c r="AK4" s="766">
        <f>SUM(AUG!AK4+SEP!D4)</f>
        <v>5.2083333333333329E-2</v>
      </c>
      <c r="AL4" s="766"/>
    </row>
    <row r="5" spans="1:54" s="162" customFormat="1" ht="19.5" customHeight="1">
      <c r="A5" s="776" t="s">
        <v>193</v>
      </c>
      <c r="B5" s="776"/>
      <c r="C5" s="776"/>
      <c r="D5" s="157">
        <f>IF(D3-D4&lt;0,TEXT(-(D3-D4),"+[hh]:mm"),D3-D4)</f>
        <v>7.3500000000000005</v>
      </c>
      <c r="E5" s="777" t="s">
        <v>174</v>
      </c>
      <c r="F5" s="777"/>
      <c r="G5" s="777"/>
      <c r="H5" s="777"/>
      <c r="I5" s="777"/>
      <c r="J5" s="778">
        <f>SUM(AUG!J5-J4)</f>
        <v>25</v>
      </c>
      <c r="K5" s="778"/>
      <c r="L5" s="779" t="s">
        <v>22</v>
      </c>
      <c r="M5" s="779"/>
      <c r="N5" s="158"/>
      <c r="O5" s="159"/>
      <c r="P5" s="160"/>
      <c r="Q5" s="161"/>
      <c r="R5" s="772">
        <f>IF(R3-R4&lt;0,TEXT(-(R3-R4),"+[hh]:mm"),R3-R4)</f>
        <v>78.531250000000014</v>
      </c>
      <c r="S5" s="772"/>
      <c r="T5" s="772"/>
      <c r="U5" s="773" t="s">
        <v>175</v>
      </c>
      <c r="V5" s="773"/>
      <c r="W5" s="773"/>
      <c r="X5" s="773"/>
      <c r="Y5" s="773"/>
      <c r="Z5" s="774">
        <f>SUM(B7)</f>
        <v>45170</v>
      </c>
      <c r="AA5" s="774"/>
      <c r="AB5" s="774"/>
      <c r="AC5" s="775" t="s">
        <v>176</v>
      </c>
      <c r="AD5" s="775"/>
      <c r="AE5" s="775"/>
      <c r="AF5" s="775"/>
      <c r="AG5" s="780">
        <f>IF(AK5&lt;0,TEXT(-(AK5),"+[hh]:mm"),AK5)</f>
        <v>14.997916666666667</v>
      </c>
      <c r="AH5" s="780"/>
      <c r="AI5" s="780"/>
      <c r="AK5" s="781">
        <f>IF(AK3-AK4&lt;0,TEXT(-(AK3-AK4),"+[hh]:mm"),AK3-AK4)</f>
        <v>14.997916666666667</v>
      </c>
      <c r="AL5" s="781"/>
      <c r="AM5" s="163"/>
      <c r="AN5" s="164"/>
      <c r="AO5" s="164"/>
      <c r="AR5" s="163"/>
    </row>
    <row r="6" spans="1:54" s="162" customFormat="1" ht="9.75" customHeight="1">
      <c r="A6" s="165"/>
      <c r="B6" s="771"/>
      <c r="C6" s="771"/>
      <c r="D6" s="166"/>
      <c r="E6" s="167">
        <f>IF(E7="","",TRUNC((E7-WEEKDAY(E7,2)-DATE(YEAR(E7+4-WEEKDAY(E7,2)),1,-10))/7))</f>
        <v>35</v>
      </c>
      <c r="F6" s="167">
        <f t="shared" ref="F6:K6" si="0">IF(F7="","",TRUNC((F7-WEEKDAY(F7,2)-DATE(YEAR(F7+4-WEEKDAY(F7,2)),1,-10))/7))</f>
        <v>35</v>
      </c>
      <c r="G6" s="167">
        <f t="shared" si="0"/>
        <v>35</v>
      </c>
      <c r="H6" s="167">
        <f t="shared" si="0"/>
        <v>36</v>
      </c>
      <c r="I6" s="167">
        <f t="shared" si="0"/>
        <v>36</v>
      </c>
      <c r="J6" s="167">
        <f t="shared" si="0"/>
        <v>36</v>
      </c>
      <c r="K6" s="167">
        <f t="shared" si="0"/>
        <v>36</v>
      </c>
      <c r="L6" s="167">
        <f t="shared" ref="L6:V6" si="1">TRUNC((L7-WEEKDAY(L7,2)-DATE(YEAR(L7+4-WEEKDAY(L7,2)),1,-10))/7)</f>
        <v>36</v>
      </c>
      <c r="M6" s="167">
        <f t="shared" si="1"/>
        <v>36</v>
      </c>
      <c r="N6" s="167">
        <f t="shared" si="1"/>
        <v>36</v>
      </c>
      <c r="O6" s="167">
        <f t="shared" si="1"/>
        <v>37</v>
      </c>
      <c r="P6" s="167">
        <f t="shared" si="1"/>
        <v>37</v>
      </c>
      <c r="Q6" s="167">
        <f t="shared" si="1"/>
        <v>37</v>
      </c>
      <c r="R6" s="167">
        <f t="shared" si="1"/>
        <v>37</v>
      </c>
      <c r="S6" s="167">
        <f t="shared" si="1"/>
        <v>37</v>
      </c>
      <c r="T6" s="167">
        <f t="shared" si="1"/>
        <v>37</v>
      </c>
      <c r="U6" s="167">
        <f t="shared" si="1"/>
        <v>37</v>
      </c>
      <c r="V6" s="167">
        <f t="shared" si="1"/>
        <v>38</v>
      </c>
      <c r="W6" s="167">
        <f t="shared" ref="W6:AH6" si="2">TRUNC((W7-DATE(YEAR(W7+3-MOD(W7-2,7)),1,MOD(W7-2,7)-9))/7)</f>
        <v>38</v>
      </c>
      <c r="X6" s="167">
        <f t="shared" si="2"/>
        <v>38</v>
      </c>
      <c r="Y6" s="167">
        <f t="shared" si="2"/>
        <v>38</v>
      </c>
      <c r="Z6" s="167">
        <f t="shared" si="2"/>
        <v>38</v>
      </c>
      <c r="AA6" s="167">
        <f t="shared" si="2"/>
        <v>38</v>
      </c>
      <c r="AB6" s="167">
        <f t="shared" si="2"/>
        <v>38</v>
      </c>
      <c r="AC6" s="167">
        <f t="shared" si="2"/>
        <v>39</v>
      </c>
      <c r="AD6" s="167">
        <f t="shared" si="2"/>
        <v>39</v>
      </c>
      <c r="AE6" s="167">
        <f t="shared" si="2"/>
        <v>39</v>
      </c>
      <c r="AF6" s="167">
        <f t="shared" si="2"/>
        <v>39</v>
      </c>
      <c r="AG6" s="167">
        <f t="shared" si="2"/>
        <v>39</v>
      </c>
      <c r="AH6" s="167">
        <f t="shared" si="2"/>
        <v>39</v>
      </c>
      <c r="AI6" s="168"/>
      <c r="AK6" s="311"/>
      <c r="AL6" s="312"/>
      <c r="AM6" s="163"/>
      <c r="AN6" s="164"/>
      <c r="AO6" s="164"/>
      <c r="AR6" s="163"/>
    </row>
    <row r="7" spans="1:54" s="177" customFormat="1" ht="15" customHeight="1">
      <c r="A7" s="169">
        <f>SUM(Zeitbudget!L14)</f>
        <v>44927</v>
      </c>
      <c r="B7" s="782">
        <f>DATE(YEAR($V$2),MONTH($V$2)+$D$7-1,DAY($V$2))</f>
        <v>45170</v>
      </c>
      <c r="C7" s="782"/>
      <c r="D7" s="170">
        <v>9</v>
      </c>
      <c r="E7" s="171">
        <f>DATE(YEAR($A$7),MONTH($A$7)+$D$7-1,DAY($A$7))</f>
        <v>45170</v>
      </c>
      <c r="F7" s="172">
        <f>E7+1</f>
        <v>45171</v>
      </c>
      <c r="G7" s="172">
        <f t="shared" ref="G7:AH7" si="3">F7+1</f>
        <v>45172</v>
      </c>
      <c r="H7" s="172">
        <f t="shared" si="3"/>
        <v>45173</v>
      </c>
      <c r="I7" s="172">
        <f t="shared" si="3"/>
        <v>45174</v>
      </c>
      <c r="J7" s="172">
        <f t="shared" si="3"/>
        <v>45175</v>
      </c>
      <c r="K7" s="172">
        <f t="shared" si="3"/>
        <v>45176</v>
      </c>
      <c r="L7" s="172">
        <f t="shared" si="3"/>
        <v>45177</v>
      </c>
      <c r="M7" s="172">
        <f t="shared" si="3"/>
        <v>45178</v>
      </c>
      <c r="N7" s="172">
        <f t="shared" si="3"/>
        <v>45179</v>
      </c>
      <c r="O7" s="172">
        <f t="shared" si="3"/>
        <v>45180</v>
      </c>
      <c r="P7" s="172">
        <f t="shared" si="3"/>
        <v>45181</v>
      </c>
      <c r="Q7" s="172">
        <f t="shared" si="3"/>
        <v>45182</v>
      </c>
      <c r="R7" s="172">
        <f t="shared" si="3"/>
        <v>45183</v>
      </c>
      <c r="S7" s="172">
        <f t="shared" si="3"/>
        <v>45184</v>
      </c>
      <c r="T7" s="172">
        <f t="shared" si="3"/>
        <v>45185</v>
      </c>
      <c r="U7" s="172">
        <f t="shared" si="3"/>
        <v>45186</v>
      </c>
      <c r="V7" s="172">
        <f t="shared" si="3"/>
        <v>45187</v>
      </c>
      <c r="W7" s="172">
        <f t="shared" si="3"/>
        <v>45188</v>
      </c>
      <c r="X7" s="172">
        <f t="shared" si="3"/>
        <v>45189</v>
      </c>
      <c r="Y7" s="172">
        <f t="shared" si="3"/>
        <v>45190</v>
      </c>
      <c r="Z7" s="172">
        <f t="shared" si="3"/>
        <v>45191</v>
      </c>
      <c r="AA7" s="172">
        <f t="shared" si="3"/>
        <v>45192</v>
      </c>
      <c r="AB7" s="172">
        <f t="shared" si="3"/>
        <v>45193</v>
      </c>
      <c r="AC7" s="172">
        <f t="shared" si="3"/>
        <v>45194</v>
      </c>
      <c r="AD7" s="172">
        <f t="shared" si="3"/>
        <v>45195</v>
      </c>
      <c r="AE7" s="172">
        <f t="shared" si="3"/>
        <v>45196</v>
      </c>
      <c r="AF7" s="172">
        <f t="shared" si="3"/>
        <v>45197</v>
      </c>
      <c r="AG7" s="172">
        <f t="shared" si="3"/>
        <v>45198</v>
      </c>
      <c r="AH7" s="172">
        <f t="shared" si="3"/>
        <v>45199</v>
      </c>
      <c r="AI7" s="173"/>
      <c r="AJ7" s="174"/>
      <c r="AK7" s="175">
        <f>SUM(AL7:AM7)</f>
        <v>2</v>
      </c>
      <c r="AL7" s="175">
        <f>IF(AO7=0,SUM(AO7),SUM(AP7))</f>
        <v>0</v>
      </c>
      <c r="AM7" s="176">
        <f>IF(AO7&lt;&gt;0,SUM(AO7),SUM(AP7))</f>
        <v>2</v>
      </c>
      <c r="AN7" s="174">
        <f>MONTH(1&amp;B7)+3</f>
        <v>9</v>
      </c>
      <c r="AO7" s="174">
        <f>IF(AN7=12,5,IF(AN7=11,4,IF(AN7=10,3,IF(AN7=9,2,IF(AN7=8,1,IF(AN7=7,12," "))))))</f>
        <v>2</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6</v>
      </c>
      <c r="F8" s="181">
        <f t="shared" ref="F8:AH8" si="4">WEEKDAY(F7)</f>
        <v>7</v>
      </c>
      <c r="G8" s="181">
        <f t="shared" si="4"/>
        <v>1</v>
      </c>
      <c r="H8" s="181">
        <f t="shared" si="4"/>
        <v>2</v>
      </c>
      <c r="I8" s="181">
        <f t="shared" si="4"/>
        <v>3</v>
      </c>
      <c r="J8" s="181">
        <f t="shared" si="4"/>
        <v>4</v>
      </c>
      <c r="K8" s="181">
        <f t="shared" si="4"/>
        <v>5</v>
      </c>
      <c r="L8" s="181">
        <f t="shared" si="4"/>
        <v>6</v>
      </c>
      <c r="M8" s="181">
        <f t="shared" si="4"/>
        <v>7</v>
      </c>
      <c r="N8" s="181">
        <f t="shared" si="4"/>
        <v>1</v>
      </c>
      <c r="O8" s="181">
        <f t="shared" si="4"/>
        <v>2</v>
      </c>
      <c r="P8" s="181">
        <f t="shared" si="4"/>
        <v>3</v>
      </c>
      <c r="Q8" s="181">
        <f t="shared" si="4"/>
        <v>4</v>
      </c>
      <c r="R8" s="181">
        <f t="shared" si="4"/>
        <v>5</v>
      </c>
      <c r="S8" s="181">
        <f t="shared" si="4"/>
        <v>6</v>
      </c>
      <c r="T8" s="181">
        <f t="shared" si="4"/>
        <v>7</v>
      </c>
      <c r="U8" s="181">
        <f t="shared" si="4"/>
        <v>1</v>
      </c>
      <c r="V8" s="181">
        <f t="shared" si="4"/>
        <v>2</v>
      </c>
      <c r="W8" s="181">
        <f t="shared" si="4"/>
        <v>3</v>
      </c>
      <c r="X8" s="181">
        <f t="shared" si="4"/>
        <v>4</v>
      </c>
      <c r="Y8" s="181">
        <f t="shared" si="4"/>
        <v>5</v>
      </c>
      <c r="Z8" s="181">
        <f t="shared" si="4"/>
        <v>6</v>
      </c>
      <c r="AA8" s="181">
        <f t="shared" si="4"/>
        <v>7</v>
      </c>
      <c r="AB8" s="181">
        <f t="shared" si="4"/>
        <v>1</v>
      </c>
      <c r="AC8" s="181">
        <f t="shared" si="4"/>
        <v>2</v>
      </c>
      <c r="AD8" s="181">
        <f t="shared" si="4"/>
        <v>3</v>
      </c>
      <c r="AE8" s="181">
        <f t="shared" si="4"/>
        <v>4</v>
      </c>
      <c r="AF8" s="181">
        <f t="shared" si="4"/>
        <v>5</v>
      </c>
      <c r="AG8" s="181">
        <f t="shared" si="4"/>
        <v>6</v>
      </c>
      <c r="AH8" s="181">
        <f t="shared" si="4"/>
        <v>7</v>
      </c>
      <c r="AI8" s="181"/>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H9" si="5">IF($AK$7&lt;$AK$8,VLOOKUP(E8,$AV$14:$AW$20,2,FALSE),VLOOKUP(E8,$BA$14:$BB$20,2,FALSE))</f>
        <v>0.35000000000000003</v>
      </c>
      <c r="F9" s="183">
        <f t="shared" si="5"/>
        <v>0</v>
      </c>
      <c r="G9" s="183">
        <f t="shared" si="5"/>
        <v>0</v>
      </c>
      <c r="H9" s="183">
        <f t="shared" si="5"/>
        <v>0.35000000000000003</v>
      </c>
      <c r="I9" s="183">
        <f t="shared" si="5"/>
        <v>0.35000000000000003</v>
      </c>
      <c r="J9" s="183">
        <f t="shared" si="5"/>
        <v>0.35000000000000003</v>
      </c>
      <c r="K9" s="183">
        <f t="shared" si="5"/>
        <v>0.35000000000000003</v>
      </c>
      <c r="L9" s="183">
        <f t="shared" si="5"/>
        <v>0.35000000000000003</v>
      </c>
      <c r="M9" s="183">
        <f t="shared" si="5"/>
        <v>0</v>
      </c>
      <c r="N9" s="183">
        <f t="shared" si="5"/>
        <v>0</v>
      </c>
      <c r="O9" s="183">
        <f t="shared" si="5"/>
        <v>0.35000000000000003</v>
      </c>
      <c r="P9" s="183">
        <f t="shared" si="5"/>
        <v>0.35000000000000003</v>
      </c>
      <c r="Q9" s="183">
        <f t="shared" si="5"/>
        <v>0.35000000000000003</v>
      </c>
      <c r="R9" s="183">
        <f t="shared" si="5"/>
        <v>0.35000000000000003</v>
      </c>
      <c r="S9" s="183">
        <f t="shared" si="5"/>
        <v>0.35000000000000003</v>
      </c>
      <c r="T9" s="183">
        <f t="shared" si="5"/>
        <v>0</v>
      </c>
      <c r="U9" s="183">
        <f t="shared" si="5"/>
        <v>0</v>
      </c>
      <c r="V9" s="183">
        <f t="shared" si="5"/>
        <v>0.35000000000000003</v>
      </c>
      <c r="W9" s="183">
        <f t="shared" si="5"/>
        <v>0.35000000000000003</v>
      </c>
      <c r="X9" s="183">
        <f t="shared" si="5"/>
        <v>0.35000000000000003</v>
      </c>
      <c r="Y9" s="183">
        <f t="shared" si="5"/>
        <v>0.35000000000000003</v>
      </c>
      <c r="Z9" s="183">
        <f t="shared" si="5"/>
        <v>0.35000000000000003</v>
      </c>
      <c r="AA9" s="183">
        <f t="shared" si="5"/>
        <v>0</v>
      </c>
      <c r="AB9" s="183">
        <f t="shared" si="5"/>
        <v>0</v>
      </c>
      <c r="AC9" s="183">
        <f t="shared" si="5"/>
        <v>0.35000000000000003</v>
      </c>
      <c r="AD9" s="183">
        <f t="shared" si="5"/>
        <v>0.35000000000000003</v>
      </c>
      <c r="AE9" s="183">
        <f t="shared" si="5"/>
        <v>0.35000000000000003</v>
      </c>
      <c r="AF9" s="183">
        <f t="shared" si="5"/>
        <v>0.35000000000000003</v>
      </c>
      <c r="AG9" s="183">
        <f t="shared" si="5"/>
        <v>0.35000000000000003</v>
      </c>
      <c r="AH9" s="183">
        <f t="shared" si="5"/>
        <v>0</v>
      </c>
      <c r="AI9" s="183"/>
      <c r="AK9" s="184"/>
      <c r="AM9" s="176"/>
      <c r="AN9" s="174"/>
      <c r="AO9" s="174"/>
      <c r="AR9" s="176"/>
    </row>
    <row r="10" spans="1:54" s="190" customFormat="1" ht="21" customHeight="1">
      <c r="A10" s="185" t="s">
        <v>178</v>
      </c>
      <c r="B10" s="186"/>
      <c r="C10" s="186"/>
      <c r="D10" s="187">
        <f>SUM(E10:AI10)</f>
        <v>0</v>
      </c>
      <c r="E10" s="188">
        <f>SUM(E11+E12+E107+E143)</f>
        <v>0</v>
      </c>
      <c r="F10" s="189">
        <f t="shared" ref="F10:AH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H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c r="AK12" s="191"/>
      <c r="AL12" s="192"/>
      <c r="AM12" s="193"/>
      <c r="AN12" s="194"/>
      <c r="AO12" s="194"/>
      <c r="AR12" s="193"/>
    </row>
    <row r="13" spans="1:54" ht="13.5" customHeight="1">
      <c r="A13" s="206" t="s">
        <v>180</v>
      </c>
      <c r="B13" s="207" t="s">
        <v>181</v>
      </c>
      <c r="C13" s="208"/>
      <c r="D13" s="209"/>
      <c r="E13" s="210">
        <f t="shared" ref="E13:AH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45170</v>
      </c>
      <c r="F106" s="787"/>
      <c r="G106" s="787"/>
      <c r="H106" s="787"/>
      <c r="I106" s="787"/>
      <c r="J106" s="787"/>
      <c r="K106" s="787"/>
      <c r="L106" s="787"/>
      <c r="M106" s="787"/>
      <c r="N106" s="787"/>
      <c r="O106" s="787"/>
      <c r="P106" s="787"/>
      <c r="Q106" s="787"/>
      <c r="R106" s="787"/>
      <c r="S106" s="787"/>
      <c r="T106" s="787"/>
      <c r="U106" s="787"/>
      <c r="V106" s="788">
        <f>V2</f>
        <v>44927</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H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H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4"/>
      <c r="N111" s="251"/>
      <c r="O111" s="251"/>
      <c r="P111" s="251"/>
      <c r="Q111" s="251"/>
      <c r="R111" s="254"/>
      <c r="S111" s="251"/>
      <c r="T111" s="254"/>
      <c r="U111" s="251"/>
      <c r="V111" s="251"/>
      <c r="W111" s="251"/>
      <c r="X111" s="251"/>
      <c r="Y111" s="251"/>
      <c r="Z111" s="254"/>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4"/>
      <c r="Y113" s="254"/>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H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H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68"/>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49"/>
      <c r="V122" s="268"/>
      <c r="W122" s="249"/>
      <c r="X122" s="249"/>
      <c r="Y122" s="249"/>
      <c r="Z122" s="249"/>
      <c r="AA122" s="249"/>
      <c r="AB122" s="249"/>
      <c r="AC122" s="249"/>
      <c r="AD122" s="249"/>
      <c r="AE122" s="249"/>
      <c r="AF122" s="249"/>
      <c r="AG122" s="268"/>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H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4"/>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72"/>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H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62"/>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H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H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62"/>
      <c r="L135" s="250"/>
      <c r="M135" s="250"/>
      <c r="N135" s="250"/>
      <c r="O135" s="250"/>
      <c r="P135" s="250"/>
      <c r="Q135" s="250"/>
      <c r="R135" s="262"/>
      <c r="S135" s="250"/>
      <c r="T135" s="250"/>
      <c r="U135" s="250"/>
      <c r="V135" s="250"/>
      <c r="W135" s="250"/>
      <c r="X135" s="250"/>
      <c r="Y135" s="250"/>
      <c r="Z135" s="250"/>
      <c r="AA135" s="250"/>
      <c r="AB135" s="250"/>
      <c r="AC135" s="250"/>
      <c r="AD135" s="250"/>
      <c r="AE135" s="250"/>
      <c r="AF135" s="262"/>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H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H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H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H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H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H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H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10"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45200</v>
      </c>
      <c r="F2" s="757"/>
      <c r="G2" s="757"/>
      <c r="H2" s="757"/>
      <c r="I2" s="757"/>
      <c r="J2" s="757"/>
      <c r="K2" s="757"/>
      <c r="L2" s="757"/>
      <c r="M2" s="757"/>
      <c r="N2" s="757"/>
      <c r="O2" s="757"/>
      <c r="P2" s="757"/>
      <c r="Q2" s="757"/>
      <c r="R2" s="757"/>
      <c r="S2" s="757"/>
      <c r="T2" s="757"/>
      <c r="U2" s="757"/>
      <c r="V2" s="758">
        <f>SUM(Zeitbudget!F1)</f>
        <v>44927</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IF(AK7&lt;AK8,Stammdaten!B43*Stammdaten!B10,Stammdaten!B43*Stammdaten!E11)</f>
        <v>7.7</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f>
        <v>22.75</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SUM(SEP!R4)+D4-D145</f>
        <v>5.2083333333333329E-2</v>
      </c>
      <c r="S4" s="769"/>
      <c r="T4" s="769"/>
      <c r="U4" s="770" t="s">
        <v>172</v>
      </c>
      <c r="V4" s="770"/>
      <c r="W4" s="770"/>
      <c r="X4" s="770"/>
      <c r="Y4" s="770"/>
      <c r="Z4" s="770"/>
      <c r="AA4" s="151"/>
      <c r="AB4" s="152"/>
      <c r="AC4" s="153"/>
      <c r="AD4" s="154"/>
      <c r="AE4" s="154"/>
      <c r="AF4" s="155"/>
      <c r="AG4" s="154"/>
      <c r="AH4" s="154"/>
      <c r="AI4" s="156"/>
      <c r="AK4" s="766">
        <f>SUM(AUG!AK4+SEP!D4+OKT!D4)</f>
        <v>5.2083333333333329E-2</v>
      </c>
      <c r="AL4" s="766"/>
    </row>
    <row r="5" spans="1:54" s="162" customFormat="1" ht="19.5" customHeight="1">
      <c r="A5" s="776" t="s">
        <v>194</v>
      </c>
      <c r="B5" s="776"/>
      <c r="C5" s="776"/>
      <c r="D5" s="157">
        <f>IF(D3-D4&lt;0,TEXT(-(D3-D4),"+[hh]:mm"),D3-D4)</f>
        <v>7.7</v>
      </c>
      <c r="E5" s="777" t="s">
        <v>174</v>
      </c>
      <c r="F5" s="777"/>
      <c r="G5" s="777"/>
      <c r="H5" s="777"/>
      <c r="I5" s="777"/>
      <c r="J5" s="778">
        <f>SUM(SEP!J5-J4)</f>
        <v>25</v>
      </c>
      <c r="K5" s="778"/>
      <c r="L5" s="779" t="s">
        <v>22</v>
      </c>
      <c r="M5" s="779"/>
      <c r="N5" s="158"/>
      <c r="O5" s="159"/>
      <c r="P5" s="160"/>
      <c r="Q5" s="161"/>
      <c r="R5" s="772">
        <f>IF(R3-R4&lt;0,TEXT(-(R3-R4),"+[hh]:mm"),R3-R4)</f>
        <v>78.531250000000014</v>
      </c>
      <c r="S5" s="772"/>
      <c r="T5" s="772"/>
      <c r="U5" s="773" t="s">
        <v>175</v>
      </c>
      <c r="V5" s="773"/>
      <c r="W5" s="773"/>
      <c r="X5" s="773"/>
      <c r="Y5" s="773"/>
      <c r="Z5" s="774">
        <f>SUM(B7)</f>
        <v>45200</v>
      </c>
      <c r="AA5" s="774"/>
      <c r="AB5" s="774"/>
      <c r="AC5" s="775" t="s">
        <v>176</v>
      </c>
      <c r="AD5" s="775"/>
      <c r="AE5" s="775"/>
      <c r="AF5" s="775"/>
      <c r="AG5" s="780">
        <f>IF(AK5&lt;0,TEXT(-(AK5),"+[hh]:mm"),AK5)</f>
        <v>22.697916666666668</v>
      </c>
      <c r="AH5" s="780"/>
      <c r="AI5" s="780"/>
      <c r="AK5" s="781">
        <f>IF(AK3-AK4&lt;0,TEXT(-(AK3-AK4),"+[hh]:mm"),AK3-AK4)</f>
        <v>22.697916666666668</v>
      </c>
      <c r="AL5" s="781"/>
      <c r="AM5" s="163"/>
      <c r="AN5" s="164"/>
      <c r="AO5" s="164"/>
      <c r="AR5" s="163"/>
    </row>
    <row r="6" spans="1:54" s="162" customFormat="1" ht="9.75" customHeight="1">
      <c r="A6" s="165"/>
      <c r="B6" s="771"/>
      <c r="C6" s="771"/>
      <c r="D6" s="166"/>
      <c r="E6" s="167">
        <f>IF(E7="","",TRUNC((E7-WEEKDAY(E7,2)-DATE(YEAR(E7+4-WEEKDAY(E7,2)),1,-10))/7))</f>
        <v>39</v>
      </c>
      <c r="F6" s="167">
        <f t="shared" ref="F6:K6" si="0">IF(F7="","",TRUNC((F7-WEEKDAY(F7,2)-DATE(YEAR(F7+4-WEEKDAY(F7,2)),1,-10))/7))</f>
        <v>40</v>
      </c>
      <c r="G6" s="167">
        <f t="shared" si="0"/>
        <v>40</v>
      </c>
      <c r="H6" s="167">
        <f t="shared" si="0"/>
        <v>40</v>
      </c>
      <c r="I6" s="167">
        <f t="shared" si="0"/>
        <v>40</v>
      </c>
      <c r="J6" s="167">
        <f t="shared" si="0"/>
        <v>40</v>
      </c>
      <c r="K6" s="167">
        <f t="shared" si="0"/>
        <v>40</v>
      </c>
      <c r="L6" s="167">
        <f t="shared" ref="L6:V6" si="1">TRUNC((L7-WEEKDAY(L7,2)-DATE(YEAR(L7+4-WEEKDAY(L7,2)),1,-10))/7)</f>
        <v>40</v>
      </c>
      <c r="M6" s="167">
        <f t="shared" si="1"/>
        <v>41</v>
      </c>
      <c r="N6" s="167">
        <f t="shared" si="1"/>
        <v>41</v>
      </c>
      <c r="O6" s="167">
        <f t="shared" si="1"/>
        <v>41</v>
      </c>
      <c r="P6" s="167">
        <f t="shared" si="1"/>
        <v>41</v>
      </c>
      <c r="Q6" s="167">
        <f t="shared" si="1"/>
        <v>41</v>
      </c>
      <c r="R6" s="167">
        <f t="shared" si="1"/>
        <v>41</v>
      </c>
      <c r="S6" s="167">
        <f t="shared" si="1"/>
        <v>41</v>
      </c>
      <c r="T6" s="167">
        <f t="shared" si="1"/>
        <v>42</v>
      </c>
      <c r="U6" s="167">
        <f t="shared" si="1"/>
        <v>42</v>
      </c>
      <c r="V6" s="167">
        <f t="shared" si="1"/>
        <v>42</v>
      </c>
      <c r="W6" s="167">
        <f t="shared" ref="W6:AI6" si="2">TRUNC((W7-DATE(YEAR(W7+3-MOD(W7-2,7)),1,MOD(W7-2,7)-9))/7)</f>
        <v>42</v>
      </c>
      <c r="X6" s="167">
        <f t="shared" si="2"/>
        <v>42</v>
      </c>
      <c r="Y6" s="167">
        <f t="shared" si="2"/>
        <v>42</v>
      </c>
      <c r="Z6" s="167">
        <f t="shared" si="2"/>
        <v>42</v>
      </c>
      <c r="AA6" s="167">
        <f t="shared" si="2"/>
        <v>43</v>
      </c>
      <c r="AB6" s="167">
        <f t="shared" si="2"/>
        <v>43</v>
      </c>
      <c r="AC6" s="167">
        <f t="shared" si="2"/>
        <v>43</v>
      </c>
      <c r="AD6" s="167">
        <f t="shared" si="2"/>
        <v>43</v>
      </c>
      <c r="AE6" s="167">
        <f t="shared" si="2"/>
        <v>43</v>
      </c>
      <c r="AF6" s="167">
        <f t="shared" si="2"/>
        <v>43</v>
      </c>
      <c r="AG6" s="167">
        <f t="shared" si="2"/>
        <v>43</v>
      </c>
      <c r="AH6" s="167">
        <f t="shared" si="2"/>
        <v>44</v>
      </c>
      <c r="AI6" s="168">
        <f t="shared" si="2"/>
        <v>44</v>
      </c>
      <c r="AK6" s="311"/>
      <c r="AL6" s="312"/>
      <c r="AM6" s="163"/>
      <c r="AN6" s="164"/>
      <c r="AO6" s="164"/>
      <c r="AR6" s="163"/>
    </row>
    <row r="7" spans="1:54" s="177" customFormat="1" ht="15" customHeight="1">
      <c r="A7" s="169">
        <f>SUM(Zeitbudget!L14)</f>
        <v>44927</v>
      </c>
      <c r="B7" s="782">
        <f>DATE(YEAR($V$2),MONTH($V$2)+$D$7-1,DAY($V$2))</f>
        <v>45200</v>
      </c>
      <c r="C7" s="782"/>
      <c r="D7" s="170">
        <v>10</v>
      </c>
      <c r="E7" s="171">
        <f>DATE(YEAR($A$7),MONTH($A$7)+$D$7-1,DAY($A$7))</f>
        <v>45200</v>
      </c>
      <c r="F7" s="172">
        <f>E7+1</f>
        <v>45201</v>
      </c>
      <c r="G7" s="172">
        <f t="shared" ref="G7:AI7" si="3">F7+1</f>
        <v>45202</v>
      </c>
      <c r="H7" s="172">
        <f t="shared" si="3"/>
        <v>45203</v>
      </c>
      <c r="I7" s="172">
        <f t="shared" si="3"/>
        <v>45204</v>
      </c>
      <c r="J7" s="172">
        <f t="shared" si="3"/>
        <v>45205</v>
      </c>
      <c r="K7" s="172">
        <f t="shared" si="3"/>
        <v>45206</v>
      </c>
      <c r="L7" s="172">
        <f t="shared" si="3"/>
        <v>45207</v>
      </c>
      <c r="M7" s="172">
        <f t="shared" si="3"/>
        <v>45208</v>
      </c>
      <c r="N7" s="172">
        <f t="shared" si="3"/>
        <v>45209</v>
      </c>
      <c r="O7" s="172">
        <f t="shared" si="3"/>
        <v>45210</v>
      </c>
      <c r="P7" s="172">
        <f t="shared" si="3"/>
        <v>45211</v>
      </c>
      <c r="Q7" s="172">
        <f t="shared" si="3"/>
        <v>45212</v>
      </c>
      <c r="R7" s="172">
        <f t="shared" si="3"/>
        <v>45213</v>
      </c>
      <c r="S7" s="172">
        <f t="shared" si="3"/>
        <v>45214</v>
      </c>
      <c r="T7" s="172">
        <f t="shared" si="3"/>
        <v>45215</v>
      </c>
      <c r="U7" s="172">
        <f t="shared" si="3"/>
        <v>45216</v>
      </c>
      <c r="V7" s="172">
        <f t="shared" si="3"/>
        <v>45217</v>
      </c>
      <c r="W7" s="172">
        <f t="shared" si="3"/>
        <v>45218</v>
      </c>
      <c r="X7" s="172">
        <f t="shared" si="3"/>
        <v>45219</v>
      </c>
      <c r="Y7" s="172">
        <f t="shared" si="3"/>
        <v>45220</v>
      </c>
      <c r="Z7" s="172">
        <f t="shared" si="3"/>
        <v>45221</v>
      </c>
      <c r="AA7" s="172">
        <f t="shared" si="3"/>
        <v>45222</v>
      </c>
      <c r="AB7" s="172">
        <f t="shared" si="3"/>
        <v>45223</v>
      </c>
      <c r="AC7" s="172">
        <f t="shared" si="3"/>
        <v>45224</v>
      </c>
      <c r="AD7" s="172">
        <f t="shared" si="3"/>
        <v>45225</v>
      </c>
      <c r="AE7" s="172">
        <f t="shared" si="3"/>
        <v>45226</v>
      </c>
      <c r="AF7" s="172">
        <f t="shared" si="3"/>
        <v>45227</v>
      </c>
      <c r="AG7" s="172">
        <f t="shared" si="3"/>
        <v>45228</v>
      </c>
      <c r="AH7" s="172">
        <f t="shared" si="3"/>
        <v>45229</v>
      </c>
      <c r="AI7" s="173">
        <f t="shared" si="3"/>
        <v>45230</v>
      </c>
      <c r="AJ7" s="174"/>
      <c r="AK7" s="175">
        <f>SUM(AL7:AM7)</f>
        <v>3</v>
      </c>
      <c r="AL7" s="175">
        <f>IF(AO7=0,SUM(AO7),SUM(AP7))</f>
        <v>0</v>
      </c>
      <c r="AM7" s="176">
        <f>IF(AO7&lt;&gt;0,SUM(AO7),SUM(AP7))</f>
        <v>3</v>
      </c>
      <c r="AN7" s="174">
        <f>MONTH(1&amp;B7)+3</f>
        <v>10</v>
      </c>
      <c r="AO7" s="174">
        <f>IF(AN7=12,5,IF(AN7=11,4,IF(AN7=10,3,IF(AN7=9,2,IF(AN7=8,1,IF(AN7=7,12," "))))))</f>
        <v>3</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1</v>
      </c>
      <c r="F8" s="181">
        <f t="shared" ref="F8:AI8" si="4">WEEKDAY(F7)</f>
        <v>2</v>
      </c>
      <c r="G8" s="181">
        <f t="shared" si="4"/>
        <v>3</v>
      </c>
      <c r="H8" s="181">
        <f t="shared" si="4"/>
        <v>4</v>
      </c>
      <c r="I8" s="181">
        <f t="shared" si="4"/>
        <v>5</v>
      </c>
      <c r="J8" s="181">
        <f t="shared" si="4"/>
        <v>6</v>
      </c>
      <c r="K8" s="181">
        <f t="shared" si="4"/>
        <v>7</v>
      </c>
      <c r="L8" s="181">
        <f t="shared" si="4"/>
        <v>1</v>
      </c>
      <c r="M8" s="181">
        <f t="shared" si="4"/>
        <v>2</v>
      </c>
      <c r="N8" s="181">
        <f t="shared" si="4"/>
        <v>3</v>
      </c>
      <c r="O8" s="181">
        <f t="shared" si="4"/>
        <v>4</v>
      </c>
      <c r="P8" s="181">
        <f t="shared" si="4"/>
        <v>5</v>
      </c>
      <c r="Q8" s="181">
        <f t="shared" si="4"/>
        <v>6</v>
      </c>
      <c r="R8" s="181">
        <f t="shared" si="4"/>
        <v>7</v>
      </c>
      <c r="S8" s="181">
        <f t="shared" si="4"/>
        <v>1</v>
      </c>
      <c r="T8" s="181">
        <f t="shared" si="4"/>
        <v>2</v>
      </c>
      <c r="U8" s="181">
        <f t="shared" si="4"/>
        <v>3</v>
      </c>
      <c r="V8" s="181">
        <f t="shared" si="4"/>
        <v>4</v>
      </c>
      <c r="W8" s="181">
        <f t="shared" si="4"/>
        <v>5</v>
      </c>
      <c r="X8" s="181">
        <f t="shared" si="4"/>
        <v>6</v>
      </c>
      <c r="Y8" s="181">
        <f t="shared" si="4"/>
        <v>7</v>
      </c>
      <c r="Z8" s="181">
        <f t="shared" si="4"/>
        <v>1</v>
      </c>
      <c r="AA8" s="181">
        <f t="shared" si="4"/>
        <v>2</v>
      </c>
      <c r="AB8" s="181">
        <f t="shared" si="4"/>
        <v>3</v>
      </c>
      <c r="AC8" s="181">
        <f t="shared" si="4"/>
        <v>4</v>
      </c>
      <c r="AD8" s="181">
        <f t="shared" si="4"/>
        <v>5</v>
      </c>
      <c r="AE8" s="181">
        <f t="shared" si="4"/>
        <v>6</v>
      </c>
      <c r="AF8" s="181">
        <f t="shared" si="4"/>
        <v>7</v>
      </c>
      <c r="AG8" s="181">
        <f t="shared" si="4"/>
        <v>1</v>
      </c>
      <c r="AH8" s="181">
        <f t="shared" si="4"/>
        <v>2</v>
      </c>
      <c r="AI8" s="181">
        <f t="shared" si="4"/>
        <v>3</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v>
      </c>
      <c r="F9" s="183">
        <f t="shared" si="5"/>
        <v>0.35000000000000003</v>
      </c>
      <c r="G9" s="183">
        <f t="shared" si="5"/>
        <v>0.35000000000000003</v>
      </c>
      <c r="H9" s="183">
        <f t="shared" si="5"/>
        <v>0.35000000000000003</v>
      </c>
      <c r="I9" s="183">
        <f t="shared" si="5"/>
        <v>0.35000000000000003</v>
      </c>
      <c r="J9" s="183">
        <f t="shared" si="5"/>
        <v>0.35000000000000003</v>
      </c>
      <c r="K9" s="183">
        <f t="shared" si="5"/>
        <v>0</v>
      </c>
      <c r="L9" s="183">
        <f t="shared" si="5"/>
        <v>0</v>
      </c>
      <c r="M9" s="183">
        <f t="shared" si="5"/>
        <v>0.35000000000000003</v>
      </c>
      <c r="N9" s="183">
        <f t="shared" si="5"/>
        <v>0.35000000000000003</v>
      </c>
      <c r="O9" s="183">
        <f t="shared" si="5"/>
        <v>0.35000000000000003</v>
      </c>
      <c r="P9" s="183">
        <f t="shared" si="5"/>
        <v>0.35000000000000003</v>
      </c>
      <c r="Q9" s="183">
        <f t="shared" si="5"/>
        <v>0.35000000000000003</v>
      </c>
      <c r="R9" s="183">
        <f t="shared" si="5"/>
        <v>0</v>
      </c>
      <c r="S9" s="183">
        <f t="shared" si="5"/>
        <v>0</v>
      </c>
      <c r="T9" s="183">
        <f t="shared" si="5"/>
        <v>0.35000000000000003</v>
      </c>
      <c r="U9" s="183">
        <f t="shared" si="5"/>
        <v>0.35000000000000003</v>
      </c>
      <c r="V9" s="183">
        <f t="shared" si="5"/>
        <v>0.35000000000000003</v>
      </c>
      <c r="W9" s="183">
        <f t="shared" si="5"/>
        <v>0.35000000000000003</v>
      </c>
      <c r="X9" s="183">
        <f t="shared" si="5"/>
        <v>0.35000000000000003</v>
      </c>
      <c r="Y9" s="183">
        <f t="shared" si="5"/>
        <v>0</v>
      </c>
      <c r="Z9" s="183">
        <f t="shared" si="5"/>
        <v>0</v>
      </c>
      <c r="AA9" s="183">
        <f t="shared" si="5"/>
        <v>0.35000000000000003</v>
      </c>
      <c r="AB9" s="183">
        <f t="shared" si="5"/>
        <v>0.35000000000000003</v>
      </c>
      <c r="AC9" s="183">
        <f t="shared" si="5"/>
        <v>0.35000000000000003</v>
      </c>
      <c r="AD9" s="183">
        <f t="shared" si="5"/>
        <v>0.35000000000000003</v>
      </c>
      <c r="AE9" s="183">
        <f t="shared" si="5"/>
        <v>0.35000000000000003</v>
      </c>
      <c r="AF9" s="183">
        <f t="shared" si="5"/>
        <v>0</v>
      </c>
      <c r="AG9" s="183">
        <f t="shared" si="5"/>
        <v>0</v>
      </c>
      <c r="AH9" s="183">
        <f t="shared" si="5"/>
        <v>0.35000000000000003</v>
      </c>
      <c r="AI9" s="183">
        <f t="shared" si="5"/>
        <v>0.35000000000000003</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45200</v>
      </c>
      <c r="F106" s="787"/>
      <c r="G106" s="787"/>
      <c r="H106" s="787"/>
      <c r="I106" s="787"/>
      <c r="J106" s="787"/>
      <c r="K106" s="787"/>
      <c r="L106" s="787"/>
      <c r="M106" s="787"/>
      <c r="N106" s="787"/>
      <c r="O106" s="787"/>
      <c r="P106" s="787"/>
      <c r="Q106" s="787"/>
      <c r="R106" s="787"/>
      <c r="S106" s="787"/>
      <c r="T106" s="787"/>
      <c r="U106" s="787"/>
      <c r="V106" s="788">
        <f>V2</f>
        <v>44927</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62"/>
      <c r="I110" s="262"/>
      <c r="J110" s="250"/>
      <c r="K110" s="262"/>
      <c r="L110" s="250"/>
      <c r="M110" s="250"/>
      <c r="N110" s="250"/>
      <c r="O110" s="250"/>
      <c r="P110" s="250"/>
      <c r="Q110" s="250"/>
      <c r="R110" s="250"/>
      <c r="S110" s="250"/>
      <c r="T110" s="250"/>
      <c r="U110" s="250"/>
      <c r="V110" s="250"/>
      <c r="W110" s="250"/>
      <c r="X110" s="250"/>
      <c r="Y110" s="250"/>
      <c r="Z110" s="250"/>
      <c r="AA110" s="250"/>
      <c r="AB110" s="250"/>
      <c r="AC110" s="250"/>
      <c r="AD110" s="262"/>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4"/>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68"/>
      <c r="T119" s="268"/>
      <c r="U119" s="249"/>
      <c r="V119" s="249"/>
      <c r="W119" s="249"/>
      <c r="X119" s="249"/>
      <c r="Y119" s="249"/>
      <c r="Z119" s="249"/>
      <c r="AA119" s="268"/>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68"/>
      <c r="U122" s="249"/>
      <c r="V122" s="249"/>
      <c r="W122" s="268"/>
      <c r="X122" s="249"/>
      <c r="Y122" s="249"/>
      <c r="Z122" s="249"/>
      <c r="AA122" s="249"/>
      <c r="AB122" s="249"/>
      <c r="AC122" s="249"/>
      <c r="AD122" s="249"/>
      <c r="AE122" s="268"/>
      <c r="AF122" s="249"/>
      <c r="AG122" s="249"/>
      <c r="AH122" s="267"/>
      <c r="AI122" s="316"/>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2"/>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72"/>
      <c r="J128" s="269"/>
      <c r="K128" s="269"/>
      <c r="L128" s="269"/>
      <c r="M128" s="269"/>
      <c r="N128" s="269"/>
      <c r="O128" s="269"/>
      <c r="P128" s="269"/>
      <c r="Q128" s="272"/>
      <c r="R128" s="269"/>
      <c r="S128" s="269"/>
      <c r="T128" s="269"/>
      <c r="U128" s="269"/>
      <c r="V128" s="269"/>
      <c r="W128" s="269"/>
      <c r="X128" s="269"/>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62"/>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9"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45231</v>
      </c>
      <c r="F2" s="757"/>
      <c r="G2" s="757"/>
      <c r="H2" s="757"/>
      <c r="I2" s="757"/>
      <c r="J2" s="757"/>
      <c r="K2" s="757"/>
      <c r="L2" s="757"/>
      <c r="M2" s="757"/>
      <c r="N2" s="757"/>
      <c r="O2" s="757"/>
      <c r="P2" s="757"/>
      <c r="Q2" s="757"/>
      <c r="R2" s="757"/>
      <c r="S2" s="757"/>
      <c r="T2" s="757"/>
      <c r="U2" s="757"/>
      <c r="V2" s="758">
        <f>SUM(Zeitbudget!F1)</f>
        <v>44927</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IF(AK7&lt;AK8,Stammdaten!B44*Stammdaten!B10,Stammdaten!B44*Stammdaten!E11)</f>
        <v>7.7</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f>
        <v>30.45</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SUM(OKT!R4)+D4-D145</f>
        <v>5.2083333333333329E-2</v>
      </c>
      <c r="S4" s="769"/>
      <c r="T4" s="769"/>
      <c r="U4" s="770" t="s">
        <v>172</v>
      </c>
      <c r="V4" s="770"/>
      <c r="W4" s="770"/>
      <c r="X4" s="770"/>
      <c r="Y4" s="770"/>
      <c r="Z4" s="770"/>
      <c r="AA4" s="151"/>
      <c r="AB4" s="152"/>
      <c r="AC4" s="153"/>
      <c r="AD4" s="154"/>
      <c r="AE4" s="154"/>
      <c r="AF4" s="155"/>
      <c r="AG4" s="154"/>
      <c r="AH4" s="154"/>
      <c r="AI4" s="156"/>
      <c r="AK4" s="766">
        <f>SUM(AUG!AK4+SEP!D4+OKT!D4+NOV!D4)</f>
        <v>5.2083333333333329E-2</v>
      </c>
      <c r="AL4" s="766"/>
    </row>
    <row r="5" spans="1:54" s="162" customFormat="1" ht="19.5" customHeight="1">
      <c r="A5" s="776" t="s">
        <v>195</v>
      </c>
      <c r="B5" s="776"/>
      <c r="C5" s="776"/>
      <c r="D5" s="157">
        <f>IF(D3-D4&lt;0,TEXT(-(D3-D4),"+[hh]:mm"),D3-D4)</f>
        <v>7.7</v>
      </c>
      <c r="E5" s="777" t="s">
        <v>174</v>
      </c>
      <c r="F5" s="777"/>
      <c r="G5" s="777"/>
      <c r="H5" s="777"/>
      <c r="I5" s="777"/>
      <c r="J5" s="778">
        <f>SUM(OKT!J5-J4)</f>
        <v>25</v>
      </c>
      <c r="K5" s="778"/>
      <c r="L5" s="779" t="s">
        <v>22</v>
      </c>
      <c r="M5" s="779"/>
      <c r="N5" s="158"/>
      <c r="O5" s="159"/>
      <c r="P5" s="160"/>
      <c r="Q5" s="161"/>
      <c r="R5" s="772">
        <f>IF(R3-R4&lt;0,TEXT(-(R3-R4),"+[hh]:mm"),R3-R4)</f>
        <v>78.531250000000014</v>
      </c>
      <c r="S5" s="772"/>
      <c r="T5" s="772"/>
      <c r="U5" s="773" t="s">
        <v>175</v>
      </c>
      <c r="V5" s="773"/>
      <c r="W5" s="773"/>
      <c r="X5" s="773"/>
      <c r="Y5" s="773"/>
      <c r="Z5" s="774">
        <f>SUM(B7)</f>
        <v>45231</v>
      </c>
      <c r="AA5" s="774"/>
      <c r="AB5" s="774"/>
      <c r="AC5" s="775" t="s">
        <v>176</v>
      </c>
      <c r="AD5" s="775"/>
      <c r="AE5" s="775"/>
      <c r="AF5" s="775"/>
      <c r="AG5" s="780">
        <f>IF(AK5&lt;0,TEXT(-(AK5),"+[hh]:mm"),AK5)</f>
        <v>30.397916666666667</v>
      </c>
      <c r="AH5" s="780"/>
      <c r="AI5" s="780"/>
      <c r="AK5" s="781">
        <f>IF(AK3-AK4&lt;0,TEXT(-(AK3-AK4),"+[hh]:mm"),AK3-AK4)</f>
        <v>30.397916666666667</v>
      </c>
      <c r="AL5" s="781"/>
      <c r="AM5" s="163"/>
      <c r="AN5" s="164"/>
      <c r="AO5" s="164"/>
      <c r="AR5" s="163"/>
    </row>
    <row r="6" spans="1:54" s="162" customFormat="1" ht="9.75" customHeight="1">
      <c r="A6" s="165"/>
      <c r="B6" s="771"/>
      <c r="C6" s="771"/>
      <c r="D6" s="166"/>
      <c r="E6" s="167">
        <f>IF(E7="","",TRUNC((E7-WEEKDAY(E7,2)-DATE(YEAR(E7+4-WEEKDAY(E7,2)),1,-10))/7))</f>
        <v>44</v>
      </c>
      <c r="F6" s="167">
        <f t="shared" ref="F6:K6" si="0">IF(F7="","",TRUNC((F7-WEEKDAY(F7,2)-DATE(YEAR(F7+4-WEEKDAY(F7,2)),1,-10))/7))</f>
        <v>44</v>
      </c>
      <c r="G6" s="167">
        <f t="shared" si="0"/>
        <v>44</v>
      </c>
      <c r="H6" s="167">
        <f t="shared" si="0"/>
        <v>44</v>
      </c>
      <c r="I6" s="167">
        <f t="shared" si="0"/>
        <v>44</v>
      </c>
      <c r="J6" s="167">
        <f t="shared" si="0"/>
        <v>45</v>
      </c>
      <c r="K6" s="167">
        <f t="shared" si="0"/>
        <v>45</v>
      </c>
      <c r="L6" s="167">
        <f t="shared" ref="L6:V6" si="1">TRUNC((L7-WEEKDAY(L7,2)-DATE(YEAR(L7+4-WEEKDAY(L7,2)),1,-10))/7)</f>
        <v>45</v>
      </c>
      <c r="M6" s="167">
        <f t="shared" si="1"/>
        <v>45</v>
      </c>
      <c r="N6" s="167">
        <f t="shared" si="1"/>
        <v>45</v>
      </c>
      <c r="O6" s="167">
        <f t="shared" si="1"/>
        <v>45</v>
      </c>
      <c r="P6" s="167">
        <f t="shared" si="1"/>
        <v>45</v>
      </c>
      <c r="Q6" s="167">
        <f t="shared" si="1"/>
        <v>46</v>
      </c>
      <c r="R6" s="167">
        <f t="shared" si="1"/>
        <v>46</v>
      </c>
      <c r="S6" s="167">
        <f t="shared" si="1"/>
        <v>46</v>
      </c>
      <c r="T6" s="167">
        <f t="shared" si="1"/>
        <v>46</v>
      </c>
      <c r="U6" s="167">
        <f t="shared" si="1"/>
        <v>46</v>
      </c>
      <c r="V6" s="167">
        <f t="shared" si="1"/>
        <v>46</v>
      </c>
      <c r="W6" s="167">
        <f t="shared" ref="W6:AH6" si="2">TRUNC((W7-DATE(YEAR(W7+3-MOD(W7-2,7)),1,MOD(W7-2,7)-9))/7)</f>
        <v>46</v>
      </c>
      <c r="X6" s="167">
        <f t="shared" si="2"/>
        <v>47</v>
      </c>
      <c r="Y6" s="167">
        <f t="shared" si="2"/>
        <v>47</v>
      </c>
      <c r="Z6" s="167">
        <f t="shared" si="2"/>
        <v>47</v>
      </c>
      <c r="AA6" s="167">
        <f t="shared" si="2"/>
        <v>47</v>
      </c>
      <c r="AB6" s="167">
        <f t="shared" si="2"/>
        <v>47</v>
      </c>
      <c r="AC6" s="167">
        <f t="shared" si="2"/>
        <v>47</v>
      </c>
      <c r="AD6" s="167">
        <f t="shared" si="2"/>
        <v>47</v>
      </c>
      <c r="AE6" s="167">
        <f t="shared" si="2"/>
        <v>48</v>
      </c>
      <c r="AF6" s="167">
        <f t="shared" si="2"/>
        <v>48</v>
      </c>
      <c r="AG6" s="167">
        <f t="shared" si="2"/>
        <v>48</v>
      </c>
      <c r="AH6" s="167">
        <f t="shared" si="2"/>
        <v>48</v>
      </c>
      <c r="AI6" s="168"/>
      <c r="AK6" s="311"/>
      <c r="AL6" s="312"/>
      <c r="AM6" s="163"/>
      <c r="AN6" s="164"/>
      <c r="AO6" s="164"/>
      <c r="AR6" s="163"/>
    </row>
    <row r="7" spans="1:54" s="177" customFormat="1" ht="15" customHeight="1">
      <c r="A7" s="169">
        <f>SUM(Zeitbudget!L14)</f>
        <v>44927</v>
      </c>
      <c r="B7" s="782">
        <f>DATE(YEAR($V$2),MONTH($V$2)+$D$7-1,DAY($V$2))</f>
        <v>45231</v>
      </c>
      <c r="C7" s="782"/>
      <c r="D7" s="170">
        <v>11</v>
      </c>
      <c r="E7" s="171">
        <f>DATE(YEAR($A$7),MONTH($A$7)+$D$7-1,DAY($A$7))</f>
        <v>45231</v>
      </c>
      <c r="F7" s="172">
        <f>E7+1</f>
        <v>45232</v>
      </c>
      <c r="G7" s="172">
        <f t="shared" ref="G7:AH7" si="3">F7+1</f>
        <v>45233</v>
      </c>
      <c r="H7" s="172">
        <f t="shared" si="3"/>
        <v>45234</v>
      </c>
      <c r="I7" s="172">
        <f t="shared" si="3"/>
        <v>45235</v>
      </c>
      <c r="J7" s="172">
        <f t="shared" si="3"/>
        <v>45236</v>
      </c>
      <c r="K7" s="172">
        <f t="shared" si="3"/>
        <v>45237</v>
      </c>
      <c r="L7" s="172">
        <f t="shared" si="3"/>
        <v>45238</v>
      </c>
      <c r="M7" s="172">
        <f t="shared" si="3"/>
        <v>45239</v>
      </c>
      <c r="N7" s="172">
        <f t="shared" si="3"/>
        <v>45240</v>
      </c>
      <c r="O7" s="172">
        <f t="shared" si="3"/>
        <v>45241</v>
      </c>
      <c r="P7" s="172">
        <f t="shared" si="3"/>
        <v>45242</v>
      </c>
      <c r="Q7" s="172">
        <f t="shared" si="3"/>
        <v>45243</v>
      </c>
      <c r="R7" s="172">
        <f t="shared" si="3"/>
        <v>45244</v>
      </c>
      <c r="S7" s="172">
        <f t="shared" si="3"/>
        <v>45245</v>
      </c>
      <c r="T7" s="172">
        <f t="shared" si="3"/>
        <v>45246</v>
      </c>
      <c r="U7" s="172">
        <f t="shared" si="3"/>
        <v>45247</v>
      </c>
      <c r="V7" s="172">
        <f t="shared" si="3"/>
        <v>45248</v>
      </c>
      <c r="W7" s="172">
        <f t="shared" si="3"/>
        <v>45249</v>
      </c>
      <c r="X7" s="172">
        <f t="shared" si="3"/>
        <v>45250</v>
      </c>
      <c r="Y7" s="172">
        <f t="shared" si="3"/>
        <v>45251</v>
      </c>
      <c r="Z7" s="172">
        <f t="shared" si="3"/>
        <v>45252</v>
      </c>
      <c r="AA7" s="172">
        <f t="shared" si="3"/>
        <v>45253</v>
      </c>
      <c r="AB7" s="172">
        <f t="shared" si="3"/>
        <v>45254</v>
      </c>
      <c r="AC7" s="172">
        <f t="shared" si="3"/>
        <v>45255</v>
      </c>
      <c r="AD7" s="172">
        <f t="shared" si="3"/>
        <v>45256</v>
      </c>
      <c r="AE7" s="172">
        <f t="shared" si="3"/>
        <v>45257</v>
      </c>
      <c r="AF7" s="172">
        <f t="shared" si="3"/>
        <v>45258</v>
      </c>
      <c r="AG7" s="172">
        <f t="shared" si="3"/>
        <v>45259</v>
      </c>
      <c r="AH7" s="172">
        <f t="shared" si="3"/>
        <v>45260</v>
      </c>
      <c r="AI7" s="173"/>
      <c r="AJ7" s="174"/>
      <c r="AK7" s="175">
        <f>SUM(AL7:AM7)</f>
        <v>4</v>
      </c>
      <c r="AL7" s="175">
        <f>IF(AO7=0,SUM(AO7),SUM(AP7))</f>
        <v>0</v>
      </c>
      <c r="AM7" s="176">
        <f>IF(AO7&lt;&gt;0,SUM(AO7),SUM(AP7))</f>
        <v>4</v>
      </c>
      <c r="AN7" s="174">
        <f>MONTH(1&amp;B7)+3</f>
        <v>11</v>
      </c>
      <c r="AO7" s="174">
        <f>IF(AN7=12,5,IF(AN7=11,4,IF(AN7=10,3,IF(AN7=9,2,IF(AN7=8,1,IF(AN7=7,12," "))))))</f>
        <v>4</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4</v>
      </c>
      <c r="F8" s="181">
        <f t="shared" ref="F8:AH8" si="4">WEEKDAY(F7)</f>
        <v>5</v>
      </c>
      <c r="G8" s="181">
        <f t="shared" si="4"/>
        <v>6</v>
      </c>
      <c r="H8" s="181">
        <f t="shared" si="4"/>
        <v>7</v>
      </c>
      <c r="I8" s="181">
        <f t="shared" si="4"/>
        <v>1</v>
      </c>
      <c r="J8" s="181">
        <f t="shared" si="4"/>
        <v>2</v>
      </c>
      <c r="K8" s="181">
        <f t="shared" si="4"/>
        <v>3</v>
      </c>
      <c r="L8" s="181">
        <f t="shared" si="4"/>
        <v>4</v>
      </c>
      <c r="M8" s="181">
        <f t="shared" si="4"/>
        <v>5</v>
      </c>
      <c r="N8" s="181">
        <f t="shared" si="4"/>
        <v>6</v>
      </c>
      <c r="O8" s="181">
        <f t="shared" si="4"/>
        <v>7</v>
      </c>
      <c r="P8" s="181">
        <f t="shared" si="4"/>
        <v>1</v>
      </c>
      <c r="Q8" s="181">
        <f t="shared" si="4"/>
        <v>2</v>
      </c>
      <c r="R8" s="181">
        <f t="shared" si="4"/>
        <v>3</v>
      </c>
      <c r="S8" s="181">
        <f t="shared" si="4"/>
        <v>4</v>
      </c>
      <c r="T8" s="181">
        <f t="shared" si="4"/>
        <v>5</v>
      </c>
      <c r="U8" s="181">
        <f t="shared" si="4"/>
        <v>6</v>
      </c>
      <c r="V8" s="181">
        <f t="shared" si="4"/>
        <v>7</v>
      </c>
      <c r="W8" s="181">
        <f t="shared" si="4"/>
        <v>1</v>
      </c>
      <c r="X8" s="181">
        <f t="shared" si="4"/>
        <v>2</v>
      </c>
      <c r="Y8" s="181">
        <f t="shared" si="4"/>
        <v>3</v>
      </c>
      <c r="Z8" s="181">
        <f t="shared" si="4"/>
        <v>4</v>
      </c>
      <c r="AA8" s="181">
        <f t="shared" si="4"/>
        <v>5</v>
      </c>
      <c r="AB8" s="181">
        <f t="shared" si="4"/>
        <v>6</v>
      </c>
      <c r="AC8" s="181">
        <f t="shared" si="4"/>
        <v>7</v>
      </c>
      <c r="AD8" s="181">
        <f t="shared" si="4"/>
        <v>1</v>
      </c>
      <c r="AE8" s="181">
        <f t="shared" si="4"/>
        <v>2</v>
      </c>
      <c r="AF8" s="181">
        <f t="shared" si="4"/>
        <v>3</v>
      </c>
      <c r="AG8" s="181">
        <f t="shared" si="4"/>
        <v>4</v>
      </c>
      <c r="AH8" s="181">
        <f t="shared" si="4"/>
        <v>5</v>
      </c>
      <c r="AI8" s="181"/>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H9" si="5">IF($AK$7&lt;$AK$8,VLOOKUP(E8,$AV$14:$AW$20,2,FALSE),VLOOKUP(E8,$BA$14:$BB$20,2,FALSE))</f>
        <v>0.35000000000000003</v>
      </c>
      <c r="F9" s="183">
        <f t="shared" si="5"/>
        <v>0.35000000000000003</v>
      </c>
      <c r="G9" s="183">
        <f t="shared" si="5"/>
        <v>0.35000000000000003</v>
      </c>
      <c r="H9" s="183">
        <f t="shared" si="5"/>
        <v>0</v>
      </c>
      <c r="I9" s="183">
        <f t="shared" si="5"/>
        <v>0</v>
      </c>
      <c r="J9" s="183">
        <f t="shared" si="5"/>
        <v>0.35000000000000003</v>
      </c>
      <c r="K9" s="183">
        <f t="shared" si="5"/>
        <v>0.35000000000000003</v>
      </c>
      <c r="L9" s="183">
        <f t="shared" si="5"/>
        <v>0.35000000000000003</v>
      </c>
      <c r="M9" s="183">
        <f t="shared" si="5"/>
        <v>0.35000000000000003</v>
      </c>
      <c r="N9" s="183">
        <f t="shared" si="5"/>
        <v>0.35000000000000003</v>
      </c>
      <c r="O9" s="183">
        <f t="shared" si="5"/>
        <v>0</v>
      </c>
      <c r="P9" s="183">
        <f t="shared" si="5"/>
        <v>0</v>
      </c>
      <c r="Q9" s="183">
        <f t="shared" si="5"/>
        <v>0.35000000000000003</v>
      </c>
      <c r="R9" s="183">
        <f t="shared" si="5"/>
        <v>0.35000000000000003</v>
      </c>
      <c r="S9" s="183">
        <f t="shared" si="5"/>
        <v>0.35000000000000003</v>
      </c>
      <c r="T9" s="183">
        <f t="shared" si="5"/>
        <v>0.35000000000000003</v>
      </c>
      <c r="U9" s="183">
        <f t="shared" si="5"/>
        <v>0.35000000000000003</v>
      </c>
      <c r="V9" s="183">
        <f t="shared" si="5"/>
        <v>0</v>
      </c>
      <c r="W9" s="183">
        <f t="shared" si="5"/>
        <v>0</v>
      </c>
      <c r="X9" s="183">
        <f t="shared" si="5"/>
        <v>0.35000000000000003</v>
      </c>
      <c r="Y9" s="183">
        <f t="shared" si="5"/>
        <v>0.35000000000000003</v>
      </c>
      <c r="Z9" s="183">
        <f t="shared" si="5"/>
        <v>0.35000000000000003</v>
      </c>
      <c r="AA9" s="183">
        <f t="shared" si="5"/>
        <v>0.35000000000000003</v>
      </c>
      <c r="AB9" s="183">
        <f t="shared" si="5"/>
        <v>0.35000000000000003</v>
      </c>
      <c r="AC9" s="183">
        <f t="shared" si="5"/>
        <v>0</v>
      </c>
      <c r="AD9" s="183">
        <f t="shared" si="5"/>
        <v>0</v>
      </c>
      <c r="AE9" s="183">
        <f t="shared" si="5"/>
        <v>0.35000000000000003</v>
      </c>
      <c r="AF9" s="183">
        <f t="shared" si="5"/>
        <v>0.35000000000000003</v>
      </c>
      <c r="AG9" s="183">
        <f t="shared" si="5"/>
        <v>0.35000000000000003</v>
      </c>
      <c r="AH9" s="183">
        <f t="shared" si="5"/>
        <v>0.35000000000000003</v>
      </c>
      <c r="AI9" s="183"/>
      <c r="AK9" s="184"/>
      <c r="AM9" s="176"/>
      <c r="AN9" s="174"/>
      <c r="AO9" s="174"/>
      <c r="AR9" s="176"/>
    </row>
    <row r="10" spans="1:54" s="190" customFormat="1" ht="21" customHeight="1">
      <c r="A10" s="185" t="s">
        <v>178</v>
      </c>
      <c r="B10" s="186"/>
      <c r="C10" s="186"/>
      <c r="D10" s="187">
        <f>SUM(E10:AI10)</f>
        <v>0</v>
      </c>
      <c r="E10" s="188">
        <f>SUM(E11+E12+E107+E143)</f>
        <v>0</v>
      </c>
      <c r="F10" s="189">
        <f t="shared" ref="F10:AH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H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c r="AK12" s="191"/>
      <c r="AL12" s="192"/>
      <c r="AM12" s="193"/>
      <c r="AN12" s="194"/>
      <c r="AO12" s="194"/>
      <c r="AR12" s="193"/>
    </row>
    <row r="13" spans="1:54" ht="13.5" customHeight="1">
      <c r="A13" s="206" t="s">
        <v>180</v>
      </c>
      <c r="B13" s="207" t="s">
        <v>181</v>
      </c>
      <c r="C13" s="208"/>
      <c r="D13" s="209"/>
      <c r="E13" s="210">
        <f t="shared" ref="E13:AH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45231</v>
      </c>
      <c r="F106" s="787"/>
      <c r="G106" s="787"/>
      <c r="H106" s="787"/>
      <c r="I106" s="787"/>
      <c r="J106" s="787"/>
      <c r="K106" s="787"/>
      <c r="L106" s="787"/>
      <c r="M106" s="787"/>
      <c r="N106" s="787"/>
      <c r="O106" s="787"/>
      <c r="P106" s="787"/>
      <c r="Q106" s="787"/>
      <c r="R106" s="787"/>
      <c r="S106" s="787"/>
      <c r="T106" s="787"/>
      <c r="U106" s="787"/>
      <c r="V106" s="788">
        <f>V2</f>
        <v>44927</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H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H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262"/>
      <c r="G110" s="315"/>
      <c r="H110" s="262"/>
      <c r="I110" s="250"/>
      <c r="J110" s="250"/>
      <c r="K110" s="262"/>
      <c r="L110" s="250"/>
      <c r="M110" s="262"/>
      <c r="N110" s="262"/>
      <c r="O110" s="250"/>
      <c r="P110" s="250"/>
      <c r="Q110" s="250"/>
      <c r="R110" s="250"/>
      <c r="S110" s="250"/>
      <c r="T110" s="250"/>
      <c r="U110" s="250"/>
      <c r="V110" s="262"/>
      <c r="W110" s="250"/>
      <c r="X110" s="250"/>
      <c r="Y110" s="262"/>
      <c r="Z110" s="250"/>
      <c r="AA110" s="262"/>
      <c r="AB110" s="250"/>
      <c r="AC110" s="262"/>
      <c r="AD110" s="250"/>
      <c r="AE110" s="250"/>
      <c r="AF110" s="250"/>
      <c r="AG110" s="250"/>
      <c r="AH110" s="317"/>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4"/>
      <c r="AH113" s="252"/>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H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4"/>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H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68"/>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68"/>
      <c r="AF121" s="268"/>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49"/>
      <c r="N122" s="249"/>
      <c r="O122" s="249"/>
      <c r="P122" s="249"/>
      <c r="Q122" s="249"/>
      <c r="R122" s="249"/>
      <c r="S122" s="249"/>
      <c r="T122" s="249"/>
      <c r="U122" s="268"/>
      <c r="V122" s="249"/>
      <c r="W122" s="249"/>
      <c r="X122" s="249"/>
      <c r="Y122" s="249"/>
      <c r="Z122" s="249"/>
      <c r="AA122" s="249"/>
      <c r="AB122" s="249"/>
      <c r="AC122" s="249"/>
      <c r="AD122" s="249"/>
      <c r="AE122" s="249"/>
      <c r="AF122" s="268"/>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H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2"/>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72"/>
      <c r="T128" s="269"/>
      <c r="U128" s="269"/>
      <c r="V128" s="269"/>
      <c r="W128" s="269"/>
      <c r="X128" s="269"/>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H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H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4"/>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4"/>
      <c r="H133" s="250"/>
      <c r="I133" s="251"/>
      <c r="J133" s="251"/>
      <c r="K133" s="251"/>
      <c r="L133" s="251"/>
      <c r="M133" s="254"/>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H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H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H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H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H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H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H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H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8"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45261</v>
      </c>
      <c r="F2" s="757"/>
      <c r="G2" s="757"/>
      <c r="H2" s="757"/>
      <c r="I2" s="757"/>
      <c r="J2" s="757"/>
      <c r="K2" s="757"/>
      <c r="L2" s="757"/>
      <c r="M2" s="757"/>
      <c r="N2" s="757"/>
      <c r="O2" s="757"/>
      <c r="P2" s="757"/>
      <c r="Q2" s="757"/>
      <c r="R2" s="757"/>
      <c r="S2" s="757"/>
      <c r="T2" s="757"/>
      <c r="U2" s="757"/>
      <c r="V2" s="758">
        <f>SUM(Zeitbudget!F1)</f>
        <v>44927</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IF(AK7&lt;AK8,Stammdaten!B45*Stammdaten!B10,Stammdaten!B45*Stammdaten!E11)</f>
        <v>6.6499999999999995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f>
        <v>37.1</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SUM(NOV!R4)+D4-D145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f>
        <v>5.2083333333333329E-2</v>
      </c>
      <c r="AL4" s="766"/>
    </row>
    <row r="5" spans="1:54" s="162" customFormat="1" ht="19.5" customHeight="1">
      <c r="A5" s="776" t="s">
        <v>196</v>
      </c>
      <c r="B5" s="776"/>
      <c r="C5" s="776"/>
      <c r="D5" s="157">
        <f>IF(D3-D4&lt;0,TEXT(-(D3-D4),"+[hh]:mm"),D3-D4)</f>
        <v>6.6499999999999995</v>
      </c>
      <c r="E5" s="777" t="s">
        <v>174</v>
      </c>
      <c r="F5" s="777"/>
      <c r="G5" s="777"/>
      <c r="H5" s="777"/>
      <c r="I5" s="777"/>
      <c r="J5" s="778">
        <f>SUM(NOV!J5-J4)</f>
        <v>25</v>
      </c>
      <c r="K5" s="778"/>
      <c r="L5" s="779" t="s">
        <v>22</v>
      </c>
      <c r="M5" s="779"/>
      <c r="N5" s="158"/>
      <c r="O5" s="159"/>
      <c r="P5" s="160"/>
      <c r="Q5" s="161"/>
      <c r="R5" s="772">
        <f>IF(R3-R4&lt;0,TEXT(-(R3-R4),"+[hh]:mm"),R3-R4)</f>
        <v>78.531250000000014</v>
      </c>
      <c r="S5" s="772"/>
      <c r="T5" s="772"/>
      <c r="U5" s="773" t="s">
        <v>175</v>
      </c>
      <c r="V5" s="773"/>
      <c r="W5" s="773"/>
      <c r="X5" s="773"/>
      <c r="Y5" s="773"/>
      <c r="Z5" s="774">
        <f>SUM(B7)</f>
        <v>45261</v>
      </c>
      <c r="AA5" s="774"/>
      <c r="AB5" s="774"/>
      <c r="AC5" s="775" t="s">
        <v>176</v>
      </c>
      <c r="AD5" s="775"/>
      <c r="AE5" s="775"/>
      <c r="AF5" s="775"/>
      <c r="AG5" s="780">
        <f>IF(AK5&lt;0,TEXT(-(AK5),"+[hh]:mm"),AK5)</f>
        <v>37.047916666666666</v>
      </c>
      <c r="AH5" s="780"/>
      <c r="AI5" s="780"/>
      <c r="AK5" s="781">
        <f>IF(AK3-AK4&lt;0,TEXT(-(AK3-AK4),"+[hh]:mm"),AK3-AK4)</f>
        <v>37.047916666666666</v>
      </c>
      <c r="AL5" s="781"/>
      <c r="AM5" s="163"/>
      <c r="AN5" s="164"/>
      <c r="AO5" s="164"/>
      <c r="AR5" s="163"/>
    </row>
    <row r="6" spans="1:54" s="162" customFormat="1" ht="9.75" customHeight="1">
      <c r="A6" s="165"/>
      <c r="B6" s="771"/>
      <c r="C6" s="771"/>
      <c r="D6" s="166"/>
      <c r="E6" s="167">
        <f>IF(E7="","",TRUNC((E7-WEEKDAY(E7,2)-DATE(YEAR(E7+4-WEEKDAY(E7,2)),1,-10))/7))</f>
        <v>48</v>
      </c>
      <c r="F6" s="167">
        <f t="shared" ref="F6:K6" si="0">IF(F7="","",TRUNC((F7-WEEKDAY(F7,2)-DATE(YEAR(F7+4-WEEKDAY(F7,2)),1,-10))/7))</f>
        <v>48</v>
      </c>
      <c r="G6" s="167">
        <f t="shared" si="0"/>
        <v>48</v>
      </c>
      <c r="H6" s="167">
        <f t="shared" si="0"/>
        <v>49</v>
      </c>
      <c r="I6" s="167">
        <f t="shared" si="0"/>
        <v>49</v>
      </c>
      <c r="J6" s="167">
        <f t="shared" si="0"/>
        <v>49</v>
      </c>
      <c r="K6" s="167">
        <f t="shared" si="0"/>
        <v>49</v>
      </c>
      <c r="L6" s="167">
        <f t="shared" ref="L6:V6" si="1">TRUNC((L7-WEEKDAY(L7,2)-DATE(YEAR(L7+4-WEEKDAY(L7,2)),1,-10))/7)</f>
        <v>49</v>
      </c>
      <c r="M6" s="167">
        <f t="shared" si="1"/>
        <v>49</v>
      </c>
      <c r="N6" s="167">
        <f t="shared" si="1"/>
        <v>49</v>
      </c>
      <c r="O6" s="167">
        <f t="shared" si="1"/>
        <v>50</v>
      </c>
      <c r="P6" s="167">
        <f t="shared" si="1"/>
        <v>50</v>
      </c>
      <c r="Q6" s="167">
        <f t="shared" si="1"/>
        <v>50</v>
      </c>
      <c r="R6" s="167">
        <f t="shared" si="1"/>
        <v>50</v>
      </c>
      <c r="S6" s="167">
        <f t="shared" si="1"/>
        <v>50</v>
      </c>
      <c r="T6" s="167">
        <f t="shared" si="1"/>
        <v>50</v>
      </c>
      <c r="U6" s="167">
        <f t="shared" si="1"/>
        <v>50</v>
      </c>
      <c r="V6" s="167">
        <f t="shared" si="1"/>
        <v>51</v>
      </c>
      <c r="W6" s="167">
        <f t="shared" ref="W6:AI6" si="2">TRUNC((W7-DATE(YEAR(W7+3-MOD(W7-2,7)),1,MOD(W7-2,7)-9))/7)</f>
        <v>51</v>
      </c>
      <c r="X6" s="167">
        <f t="shared" si="2"/>
        <v>51</v>
      </c>
      <c r="Y6" s="167">
        <f t="shared" si="2"/>
        <v>51</v>
      </c>
      <c r="Z6" s="167">
        <f t="shared" si="2"/>
        <v>51</v>
      </c>
      <c r="AA6" s="167">
        <f t="shared" si="2"/>
        <v>51</v>
      </c>
      <c r="AB6" s="167">
        <f t="shared" si="2"/>
        <v>51</v>
      </c>
      <c r="AC6" s="167">
        <f t="shared" si="2"/>
        <v>52</v>
      </c>
      <c r="AD6" s="167">
        <f t="shared" si="2"/>
        <v>52</v>
      </c>
      <c r="AE6" s="167">
        <f t="shared" si="2"/>
        <v>52</v>
      </c>
      <c r="AF6" s="167">
        <f t="shared" si="2"/>
        <v>52</v>
      </c>
      <c r="AG6" s="167">
        <f t="shared" si="2"/>
        <v>52</v>
      </c>
      <c r="AH6" s="167">
        <f t="shared" si="2"/>
        <v>52</v>
      </c>
      <c r="AI6" s="168">
        <f t="shared" si="2"/>
        <v>52</v>
      </c>
      <c r="AK6" s="311"/>
      <c r="AL6" s="312"/>
      <c r="AM6" s="163"/>
      <c r="AN6" s="164"/>
      <c r="AO6" s="164"/>
      <c r="AR6" s="163"/>
    </row>
    <row r="7" spans="1:54" s="177" customFormat="1" ht="15" customHeight="1">
      <c r="A7" s="169">
        <f>SUM(Zeitbudget!L14)</f>
        <v>44927</v>
      </c>
      <c r="B7" s="782">
        <f>DATE(YEAR($V$2),MONTH($V$2)+$D$7-1,DAY($V$2))</f>
        <v>45261</v>
      </c>
      <c r="C7" s="782"/>
      <c r="D7" s="170">
        <v>12</v>
      </c>
      <c r="E7" s="171">
        <f>DATE(YEAR($A$7),MONTH($A$7)+$D$7-1,DAY($A$7))</f>
        <v>45261</v>
      </c>
      <c r="F7" s="172">
        <f>E7+1</f>
        <v>45262</v>
      </c>
      <c r="G7" s="172">
        <f t="shared" ref="G7:AI7" si="3">F7+1</f>
        <v>45263</v>
      </c>
      <c r="H7" s="172">
        <f t="shared" si="3"/>
        <v>45264</v>
      </c>
      <c r="I7" s="172">
        <f t="shared" si="3"/>
        <v>45265</v>
      </c>
      <c r="J7" s="172">
        <f t="shared" si="3"/>
        <v>45266</v>
      </c>
      <c r="K7" s="172">
        <f t="shared" si="3"/>
        <v>45267</v>
      </c>
      <c r="L7" s="172">
        <f t="shared" si="3"/>
        <v>45268</v>
      </c>
      <c r="M7" s="172">
        <f t="shared" si="3"/>
        <v>45269</v>
      </c>
      <c r="N7" s="172">
        <f t="shared" si="3"/>
        <v>45270</v>
      </c>
      <c r="O7" s="172">
        <f t="shared" si="3"/>
        <v>45271</v>
      </c>
      <c r="P7" s="172">
        <f t="shared" si="3"/>
        <v>45272</v>
      </c>
      <c r="Q7" s="172">
        <f t="shared" si="3"/>
        <v>45273</v>
      </c>
      <c r="R7" s="172">
        <f t="shared" si="3"/>
        <v>45274</v>
      </c>
      <c r="S7" s="172">
        <f t="shared" si="3"/>
        <v>45275</v>
      </c>
      <c r="T7" s="172">
        <f t="shared" si="3"/>
        <v>45276</v>
      </c>
      <c r="U7" s="172">
        <f t="shared" si="3"/>
        <v>45277</v>
      </c>
      <c r="V7" s="172">
        <f t="shared" si="3"/>
        <v>45278</v>
      </c>
      <c r="W7" s="172">
        <f t="shared" si="3"/>
        <v>45279</v>
      </c>
      <c r="X7" s="172">
        <f t="shared" si="3"/>
        <v>45280</v>
      </c>
      <c r="Y7" s="172">
        <f t="shared" si="3"/>
        <v>45281</v>
      </c>
      <c r="Z7" s="172">
        <f t="shared" si="3"/>
        <v>45282</v>
      </c>
      <c r="AA7" s="172">
        <f t="shared" si="3"/>
        <v>45283</v>
      </c>
      <c r="AB7" s="172">
        <f t="shared" si="3"/>
        <v>45284</v>
      </c>
      <c r="AC7" s="172">
        <f t="shared" si="3"/>
        <v>45285</v>
      </c>
      <c r="AD7" s="172">
        <f t="shared" si="3"/>
        <v>45286</v>
      </c>
      <c r="AE7" s="172">
        <f t="shared" si="3"/>
        <v>45287</v>
      </c>
      <c r="AF7" s="172">
        <f t="shared" si="3"/>
        <v>45288</v>
      </c>
      <c r="AG7" s="172">
        <f t="shared" si="3"/>
        <v>45289</v>
      </c>
      <c r="AH7" s="172">
        <f t="shared" si="3"/>
        <v>45290</v>
      </c>
      <c r="AI7" s="173">
        <f t="shared" si="3"/>
        <v>45291</v>
      </c>
      <c r="AJ7" s="174"/>
      <c r="AK7" s="175">
        <f>SUM(AL7:AM7)</f>
        <v>5</v>
      </c>
      <c r="AL7" s="175">
        <f>IF(AO7=0,SUM(AO7),SUM(AP7))</f>
        <v>0</v>
      </c>
      <c r="AM7" s="176">
        <f>IF(AO7&lt;&gt;0,SUM(AO7),SUM(AP7))</f>
        <v>5</v>
      </c>
      <c r="AN7" s="174">
        <f>MONTH(1&amp;B7)+3</f>
        <v>12</v>
      </c>
      <c r="AO7" s="174">
        <f>IF(AN7=12,5,IF(AN7=11,4,IF(AN7=10,3,IF(AN7=9,2,IF(AN7=8,1,IF(AN7=7,12," "))))))</f>
        <v>5</v>
      </c>
      <c r="AP7" s="174" t="str">
        <f>IF(AN7=15,8,IF(AN7=14,7,IF(AN7=13,6,IF(AN7=6,11,IF(AN7=5,10,IF(AN7=4,9,IF(AN7=2,7," ")))))))</f>
        <v xml:space="preserve"> </v>
      </c>
      <c r="AR7" s="176"/>
    </row>
    <row r="8" spans="1:54" s="177" customFormat="1" ht="13.5" customHeight="1">
      <c r="A8" s="178"/>
      <c r="B8" s="783" t="str">
        <f>IF(AC2="","",DATE(YEAR($AC$2),MONTH($AC$2),DAY($AC$2)))</f>
        <v/>
      </c>
      <c r="C8" s="783"/>
      <c r="D8" s="179"/>
      <c r="E8" s="180">
        <f>WEEKDAY(E7)</f>
        <v>6</v>
      </c>
      <c r="F8" s="181">
        <f t="shared" ref="F8:AI8" si="4">WEEKDAY(F7)</f>
        <v>7</v>
      </c>
      <c r="G8" s="181">
        <f t="shared" si="4"/>
        <v>1</v>
      </c>
      <c r="H8" s="181">
        <f t="shared" si="4"/>
        <v>2</v>
      </c>
      <c r="I8" s="181">
        <f t="shared" si="4"/>
        <v>3</v>
      </c>
      <c r="J8" s="181">
        <f t="shared" si="4"/>
        <v>4</v>
      </c>
      <c r="K8" s="181">
        <f t="shared" si="4"/>
        <v>5</v>
      </c>
      <c r="L8" s="181">
        <f t="shared" si="4"/>
        <v>6</v>
      </c>
      <c r="M8" s="181">
        <f t="shared" si="4"/>
        <v>7</v>
      </c>
      <c r="N8" s="181">
        <f t="shared" si="4"/>
        <v>1</v>
      </c>
      <c r="O8" s="181">
        <f t="shared" si="4"/>
        <v>2</v>
      </c>
      <c r="P8" s="181">
        <f t="shared" si="4"/>
        <v>3</v>
      </c>
      <c r="Q8" s="181">
        <f t="shared" si="4"/>
        <v>4</v>
      </c>
      <c r="R8" s="181">
        <f t="shared" si="4"/>
        <v>5</v>
      </c>
      <c r="S8" s="181">
        <f t="shared" si="4"/>
        <v>6</v>
      </c>
      <c r="T8" s="181">
        <f t="shared" si="4"/>
        <v>7</v>
      </c>
      <c r="U8" s="181">
        <f t="shared" si="4"/>
        <v>1</v>
      </c>
      <c r="V8" s="181">
        <f t="shared" si="4"/>
        <v>2</v>
      </c>
      <c r="W8" s="181">
        <f t="shared" si="4"/>
        <v>3</v>
      </c>
      <c r="X8" s="181">
        <f t="shared" si="4"/>
        <v>4</v>
      </c>
      <c r="Y8" s="181">
        <f t="shared" si="4"/>
        <v>5</v>
      </c>
      <c r="Z8" s="181">
        <f t="shared" si="4"/>
        <v>6</v>
      </c>
      <c r="AA8" s="181">
        <f t="shared" si="4"/>
        <v>7</v>
      </c>
      <c r="AB8" s="181">
        <f t="shared" si="4"/>
        <v>1</v>
      </c>
      <c r="AC8" s="181">
        <f t="shared" si="4"/>
        <v>2</v>
      </c>
      <c r="AD8" s="181">
        <f t="shared" si="4"/>
        <v>3</v>
      </c>
      <c r="AE8" s="181">
        <f t="shared" si="4"/>
        <v>4</v>
      </c>
      <c r="AF8" s="181">
        <f t="shared" si="4"/>
        <v>5</v>
      </c>
      <c r="AG8" s="181">
        <f t="shared" si="4"/>
        <v>6</v>
      </c>
      <c r="AH8" s="181">
        <f t="shared" si="4"/>
        <v>7</v>
      </c>
      <c r="AI8" s="181">
        <f t="shared" si="4"/>
        <v>1</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0.35000000000000003</v>
      </c>
      <c r="F9" s="183">
        <f t="shared" si="5"/>
        <v>0</v>
      </c>
      <c r="G9" s="183">
        <f t="shared" si="5"/>
        <v>0</v>
      </c>
      <c r="H9" s="183">
        <f t="shared" si="5"/>
        <v>0.35000000000000003</v>
      </c>
      <c r="I9" s="183">
        <f t="shared" si="5"/>
        <v>0.35000000000000003</v>
      </c>
      <c r="J9" s="183">
        <f t="shared" si="5"/>
        <v>0.35000000000000003</v>
      </c>
      <c r="K9" s="183">
        <f t="shared" si="5"/>
        <v>0.35000000000000003</v>
      </c>
      <c r="L9" s="183">
        <f t="shared" si="5"/>
        <v>0.35000000000000003</v>
      </c>
      <c r="M9" s="183">
        <f t="shared" si="5"/>
        <v>0</v>
      </c>
      <c r="N9" s="183">
        <f t="shared" si="5"/>
        <v>0</v>
      </c>
      <c r="O9" s="183">
        <f t="shared" si="5"/>
        <v>0.35000000000000003</v>
      </c>
      <c r="P9" s="183">
        <f t="shared" si="5"/>
        <v>0.35000000000000003</v>
      </c>
      <c r="Q9" s="183">
        <f t="shared" si="5"/>
        <v>0.35000000000000003</v>
      </c>
      <c r="R9" s="183">
        <f t="shared" si="5"/>
        <v>0.35000000000000003</v>
      </c>
      <c r="S9" s="183">
        <f t="shared" si="5"/>
        <v>0.35000000000000003</v>
      </c>
      <c r="T9" s="183">
        <f t="shared" si="5"/>
        <v>0</v>
      </c>
      <c r="U9" s="183">
        <f t="shared" si="5"/>
        <v>0</v>
      </c>
      <c r="V9" s="183">
        <f t="shared" si="5"/>
        <v>0.35000000000000003</v>
      </c>
      <c r="W9" s="183">
        <f t="shared" si="5"/>
        <v>0.35000000000000003</v>
      </c>
      <c r="X9" s="183">
        <f t="shared" si="5"/>
        <v>0.35000000000000003</v>
      </c>
      <c r="Y9" s="183">
        <f t="shared" si="5"/>
        <v>0.35000000000000003</v>
      </c>
      <c r="Z9" s="183">
        <f t="shared" si="5"/>
        <v>0.35000000000000003</v>
      </c>
      <c r="AA9" s="183">
        <f t="shared" si="5"/>
        <v>0</v>
      </c>
      <c r="AB9" s="183">
        <f t="shared" si="5"/>
        <v>0</v>
      </c>
      <c r="AC9" s="183">
        <f t="shared" si="5"/>
        <v>0.35000000000000003</v>
      </c>
      <c r="AD9" s="183">
        <f t="shared" si="5"/>
        <v>0.35000000000000003</v>
      </c>
      <c r="AE9" s="183">
        <f t="shared" si="5"/>
        <v>0.35000000000000003</v>
      </c>
      <c r="AF9" s="183">
        <f t="shared" si="5"/>
        <v>0.35000000000000003</v>
      </c>
      <c r="AG9" s="183">
        <f t="shared" si="5"/>
        <v>0.35000000000000003</v>
      </c>
      <c r="AH9" s="183">
        <f t="shared" si="5"/>
        <v>0</v>
      </c>
      <c r="AI9" s="183">
        <f t="shared" si="5"/>
        <v>0</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45261</v>
      </c>
      <c r="F106" s="787"/>
      <c r="G106" s="787"/>
      <c r="H106" s="787"/>
      <c r="I106" s="787"/>
      <c r="J106" s="787"/>
      <c r="K106" s="787"/>
      <c r="L106" s="787"/>
      <c r="M106" s="787"/>
      <c r="N106" s="787"/>
      <c r="O106" s="787"/>
      <c r="P106" s="787"/>
      <c r="Q106" s="787"/>
      <c r="R106" s="787"/>
      <c r="S106" s="787"/>
      <c r="T106" s="787"/>
      <c r="U106" s="787"/>
      <c r="V106" s="788">
        <f>V2</f>
        <v>44927</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62"/>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50"/>
      <c r="I111" s="249"/>
      <c r="J111" s="249"/>
      <c r="K111" s="249"/>
      <c r="L111" s="249"/>
      <c r="M111" s="254"/>
      <c r="N111" s="251"/>
      <c r="O111" s="251"/>
      <c r="P111" s="251"/>
      <c r="Q111" s="251"/>
      <c r="R111" s="251"/>
      <c r="S111" s="251"/>
      <c r="T111" s="254"/>
      <c r="U111" s="251"/>
      <c r="V111" s="251"/>
      <c r="W111" s="251"/>
      <c r="X111" s="251"/>
      <c r="Y111" s="251"/>
      <c r="Z111" s="251"/>
      <c r="AA111" s="251"/>
      <c r="AB111" s="251"/>
      <c r="AC111" s="251"/>
      <c r="AD111" s="251"/>
      <c r="AE111" s="251"/>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1"/>
      <c r="H113" s="250"/>
      <c r="I113" s="251"/>
      <c r="J113" s="251"/>
      <c r="K113" s="251"/>
      <c r="L113" s="251"/>
      <c r="M113" s="251"/>
      <c r="N113" s="251"/>
      <c r="O113" s="251"/>
      <c r="P113" s="251"/>
      <c r="Q113" s="251"/>
      <c r="R113" s="251"/>
      <c r="S113" s="251"/>
      <c r="T113" s="251"/>
      <c r="U113" s="254"/>
      <c r="V113" s="251"/>
      <c r="W113" s="251"/>
      <c r="X113" s="251"/>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4"/>
      <c r="G119" s="268"/>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68"/>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68"/>
      <c r="J122" s="249"/>
      <c r="K122" s="249"/>
      <c r="L122" s="249"/>
      <c r="M122" s="249"/>
      <c r="N122" s="249"/>
      <c r="O122" s="249"/>
      <c r="P122" s="249"/>
      <c r="Q122" s="249"/>
      <c r="R122" s="249"/>
      <c r="S122" s="268"/>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3"/>
      <c r="AI125" s="253"/>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72"/>
      <c r="V128" s="269"/>
      <c r="W128" s="269"/>
      <c r="X128" s="269"/>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7"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BC302"/>
  <sheetViews>
    <sheetView zoomScaleNormal="100" zoomScaleSheetLayoutView="100" workbookViewId="0">
      <pane xSplit="4" ySplit="10" topLeftCell="E11" activePane="bottomRight" state="frozen"/>
      <selection pane="topRight" activeCell="E1" sqref="E1"/>
      <selection pane="bottomLeft" activeCell="A11" sqref="A11"/>
      <selection pane="bottomRight" activeCell="E11" sqref="E11"/>
    </sheetView>
  </sheetViews>
  <sheetFormatPr baseColWidth="10" defaultRowHeight="12.75"/>
  <cols>
    <col min="1" max="1" width="8.140625" style="128" customWidth="1"/>
    <col min="2" max="2" width="38.85546875" style="129" customWidth="1"/>
    <col min="3" max="3" width="10.7109375" style="129" customWidth="1"/>
    <col min="4" max="4" width="10.7109375" style="130" customWidth="1"/>
    <col min="5" max="8" width="5" style="131" customWidth="1"/>
    <col min="9" max="10" width="5" style="129" customWidth="1"/>
    <col min="11" max="11" width="5" style="131" customWidth="1"/>
    <col min="12" max="12" width="5" style="129" customWidth="1"/>
    <col min="13" max="13" width="5" style="131" customWidth="1"/>
    <col min="14" max="14" width="5" style="129" customWidth="1"/>
    <col min="15" max="15" width="5" style="132" customWidth="1"/>
    <col min="16" max="16" width="5" style="131" customWidth="1"/>
    <col min="17" max="17" width="5" style="129" customWidth="1"/>
    <col min="18" max="18" width="5" style="131" customWidth="1"/>
    <col min="19" max="19" width="5" style="129" customWidth="1"/>
    <col min="20" max="20" width="5" style="131" customWidth="1"/>
    <col min="21" max="21" width="5" style="133" customWidth="1"/>
    <col min="22" max="22" width="5" style="129" customWidth="1"/>
    <col min="23" max="23" width="5" style="131" customWidth="1"/>
    <col min="24" max="24" width="5" style="129" customWidth="1"/>
    <col min="25" max="25" width="5" style="131" customWidth="1"/>
    <col min="26" max="26" width="5" style="129" customWidth="1"/>
    <col min="27" max="29" width="5" style="131" customWidth="1"/>
    <col min="30" max="35" width="5" style="129" customWidth="1"/>
    <col min="36" max="36" width="4.7109375" style="134" customWidth="1"/>
    <col min="37" max="37" width="11.42578125" style="135" hidden="1" customWidth="1"/>
    <col min="38" max="38" width="11.42578125" style="136" hidden="1" customWidth="1"/>
    <col min="39" max="39" width="11.42578125" style="137" hidden="1" customWidth="1"/>
    <col min="40" max="41" width="11.42578125" style="138" hidden="1" customWidth="1"/>
    <col min="42" max="43" width="11.42578125" style="134" hidden="1" customWidth="1"/>
    <col min="44" max="44" width="11.42578125" style="137" hidden="1" customWidth="1"/>
    <col min="45" max="55" width="11.42578125" style="134" hidden="1" customWidth="1"/>
    <col min="56" max="16384" width="11.42578125" style="134"/>
  </cols>
  <sheetData>
    <row r="1" spans="1:54">
      <c r="A1" s="139"/>
      <c r="E1" s="140"/>
      <c r="F1" s="140"/>
      <c r="G1" s="140"/>
      <c r="H1" s="140"/>
      <c r="K1" s="140"/>
      <c r="M1" s="140"/>
      <c r="O1" s="134"/>
      <c r="P1" s="140"/>
      <c r="R1" s="140"/>
      <c r="T1" s="140"/>
      <c r="W1" s="140"/>
      <c r="Y1" s="140"/>
      <c r="AA1" s="140"/>
      <c r="AB1" s="140"/>
      <c r="AC1" s="140"/>
    </row>
    <row r="2" spans="1:54" ht="33" customHeight="1">
      <c r="A2" s="141" t="s">
        <v>167</v>
      </c>
      <c r="E2" s="757">
        <f>DATE(YEAR($V$2),MONTH($V$2)+$D$7-1,DAY($V$2))</f>
        <v>45294</v>
      </c>
      <c r="F2" s="757"/>
      <c r="G2" s="757"/>
      <c r="H2" s="757"/>
      <c r="I2" s="757"/>
      <c r="J2" s="757"/>
      <c r="K2" s="757"/>
      <c r="L2" s="757"/>
      <c r="M2" s="757"/>
      <c r="N2" s="757"/>
      <c r="O2" s="757"/>
      <c r="P2" s="757"/>
      <c r="Q2" s="757"/>
      <c r="R2" s="757"/>
      <c r="S2" s="757"/>
      <c r="T2" s="757"/>
      <c r="U2" s="757"/>
      <c r="V2" s="758">
        <f>SUM(Zeitbudget!F1)+(Jahresarbeitszeit!AJ34+366)</f>
        <v>45294</v>
      </c>
      <c r="W2" s="758"/>
      <c r="Y2" s="140"/>
      <c r="AA2" s="140"/>
      <c r="AB2" s="140"/>
      <c r="AC2" s="759" t="str">
        <f>IF(Stammdaten!B11="","",SUM(Stammdaten!B11))</f>
        <v/>
      </c>
      <c r="AD2" s="759"/>
      <c r="AE2" s="759"/>
      <c r="AF2" s="759"/>
      <c r="AG2" s="759"/>
      <c r="AH2" s="759"/>
      <c r="AI2" s="759"/>
    </row>
    <row r="3" spans="1:54" ht="19.5" customHeight="1">
      <c r="A3" s="760" t="s">
        <v>168</v>
      </c>
      <c r="B3" s="760"/>
      <c r="C3" s="760"/>
      <c r="D3" s="143">
        <f>IF(AK7&lt;AK8,Stammdaten!B46*Stammdaten!B10,Stammdaten!B46*Stammdaten!E11)</f>
        <v>7.3500000000000005</v>
      </c>
      <c r="E3" s="761" t="s">
        <v>21</v>
      </c>
      <c r="F3" s="761"/>
      <c r="G3" s="761"/>
      <c r="H3" s="761"/>
      <c r="I3" s="761"/>
      <c r="J3" s="762">
        <f>SUM(Stammdaten!B31)</f>
        <v>25</v>
      </c>
      <c r="K3" s="762"/>
      <c r="L3" s="763" t="s">
        <v>22</v>
      </c>
      <c r="M3" s="763"/>
      <c r="N3" s="144"/>
      <c r="O3" s="144"/>
      <c r="P3" s="145"/>
      <c r="Q3" s="146"/>
      <c r="R3" s="764">
        <f>SUM(Zeitbudget!C16)</f>
        <v>78.583333333333343</v>
      </c>
      <c r="S3" s="764"/>
      <c r="T3" s="764"/>
      <c r="U3" s="765" t="s">
        <v>169</v>
      </c>
      <c r="V3" s="765"/>
      <c r="W3" s="765"/>
      <c r="X3" s="765"/>
      <c r="Y3" s="765"/>
      <c r="Z3" s="765"/>
      <c r="AA3" s="765"/>
      <c r="AB3" s="765"/>
      <c r="AC3" s="147"/>
      <c r="AD3" s="148"/>
      <c r="AE3" s="148"/>
      <c r="AF3" s="149"/>
      <c r="AG3" s="148"/>
      <c r="AH3" s="148"/>
      <c r="AI3" s="150"/>
      <c r="AK3" s="766">
        <f>SUM(AUG!D3+SEP!D3+OKT!D3+NOV!D3+DEZ!D3+JAN!D3)</f>
        <v>44.45</v>
      </c>
      <c r="AL3" s="766"/>
    </row>
    <row r="4" spans="1:54" ht="19.5" customHeight="1">
      <c r="A4" s="760" t="s">
        <v>170</v>
      </c>
      <c r="B4" s="760"/>
      <c r="C4" s="760"/>
      <c r="D4" s="143">
        <f>D10</f>
        <v>0</v>
      </c>
      <c r="E4" s="767" t="s">
        <v>171</v>
      </c>
      <c r="F4" s="767"/>
      <c r="G4" s="767"/>
      <c r="H4" s="767"/>
      <c r="I4" s="767"/>
      <c r="J4" s="768">
        <f>SUM(D145)*24/Stammdaten!B24</f>
        <v>0</v>
      </c>
      <c r="K4" s="768"/>
      <c r="L4" s="763" t="s">
        <v>22</v>
      </c>
      <c r="M4" s="763"/>
      <c r="N4" s="144"/>
      <c r="O4" s="144"/>
      <c r="P4" s="145"/>
      <c r="Q4" s="146"/>
      <c r="R4" s="769">
        <f>SUM(DEZ!R4)+D4-D145</f>
        <v>5.2083333333333329E-2</v>
      </c>
      <c r="S4" s="769"/>
      <c r="T4" s="769"/>
      <c r="U4" s="770" t="s">
        <v>172</v>
      </c>
      <c r="V4" s="770"/>
      <c r="W4" s="770"/>
      <c r="X4" s="770"/>
      <c r="Y4" s="770"/>
      <c r="Z4" s="770"/>
      <c r="AA4" s="151"/>
      <c r="AB4" s="152"/>
      <c r="AC4" s="153"/>
      <c r="AD4" s="154"/>
      <c r="AE4" s="154"/>
      <c r="AF4" s="155"/>
      <c r="AG4" s="154"/>
      <c r="AH4" s="154"/>
      <c r="AI4" s="156"/>
      <c r="AK4" s="766">
        <f>SUM(AUG!AK4+SEP!D4+OKT!D4+NOV!D4+DEZ!D4+JAN!D4)</f>
        <v>5.2083333333333329E-2</v>
      </c>
      <c r="AL4" s="766"/>
    </row>
    <row r="5" spans="1:54" s="162" customFormat="1" ht="19.5" customHeight="1">
      <c r="A5" s="776" t="s">
        <v>197</v>
      </c>
      <c r="B5" s="776"/>
      <c r="C5" s="776"/>
      <c r="D5" s="157">
        <f>IF(D3-D4&lt;0,TEXT(-(D3-D4),"+[hh]:mm"),D3-D4)</f>
        <v>7.3500000000000005</v>
      </c>
      <c r="E5" s="777" t="s">
        <v>174</v>
      </c>
      <c r="F5" s="777"/>
      <c r="G5" s="777"/>
      <c r="H5" s="777"/>
      <c r="I5" s="777"/>
      <c r="J5" s="778">
        <f>SUM(DEZ!J5-J4)</f>
        <v>25</v>
      </c>
      <c r="K5" s="778"/>
      <c r="L5" s="779" t="s">
        <v>22</v>
      </c>
      <c r="M5" s="779"/>
      <c r="N5" s="158"/>
      <c r="O5" s="159"/>
      <c r="P5" s="160"/>
      <c r="Q5" s="161"/>
      <c r="R5" s="772">
        <f>IF(R3-R4&lt;0,TEXT(-(R3-R4),"+[hh]:mm"),R3-R4)</f>
        <v>78.531250000000014</v>
      </c>
      <c r="S5" s="772"/>
      <c r="T5" s="772"/>
      <c r="U5" s="773" t="s">
        <v>175</v>
      </c>
      <c r="V5" s="773"/>
      <c r="W5" s="773"/>
      <c r="X5" s="773"/>
      <c r="Y5" s="773"/>
      <c r="Z5" s="774">
        <f>SUM(B7)</f>
        <v>45294</v>
      </c>
      <c r="AA5" s="774"/>
      <c r="AB5" s="774"/>
      <c r="AC5" s="775" t="s">
        <v>176</v>
      </c>
      <c r="AD5" s="775"/>
      <c r="AE5" s="775"/>
      <c r="AF5" s="775"/>
      <c r="AG5" s="780">
        <f>IF(AK5&lt;0,TEXT(-(AK5),"+[hh]:mm"),AK5)</f>
        <v>44.397916666666667</v>
      </c>
      <c r="AH5" s="780"/>
      <c r="AI5" s="780"/>
      <c r="AK5" s="781">
        <f>IF(AK3-AK4&lt;0,TEXT(-(AK3-AK4),"+[hh]:mm"),AK3-AK4)</f>
        <v>44.397916666666667</v>
      </c>
      <c r="AL5" s="781"/>
      <c r="AM5" s="163"/>
      <c r="AN5" s="164"/>
      <c r="AO5" s="164"/>
      <c r="AR5" s="163"/>
    </row>
    <row r="6" spans="1:54" s="162" customFormat="1" ht="9.75" customHeight="1">
      <c r="A6" s="165"/>
      <c r="B6" s="771"/>
      <c r="C6" s="771"/>
      <c r="D6" s="166"/>
      <c r="E6" s="167">
        <f>IF(E7="","",TRUNC((E7-WEEKDAY(E7,2)-DATE(YEAR(E7+4-WEEKDAY(E7,2)),1,-10))/7))</f>
        <v>1</v>
      </c>
      <c r="F6" s="167">
        <f t="shared" ref="F6:K6" si="0">IF(F7="","",TRUNC((F7-WEEKDAY(F7,2)-DATE(YEAR(F7+4-WEEKDAY(F7,2)),1,-10))/7))</f>
        <v>1</v>
      </c>
      <c r="G6" s="167">
        <f t="shared" si="0"/>
        <v>1</v>
      </c>
      <c r="H6" s="167">
        <f t="shared" si="0"/>
        <v>1</v>
      </c>
      <c r="I6" s="167">
        <f t="shared" si="0"/>
        <v>1</v>
      </c>
      <c r="J6" s="167">
        <f t="shared" si="0"/>
        <v>1</v>
      </c>
      <c r="K6" s="167">
        <f t="shared" si="0"/>
        <v>1</v>
      </c>
      <c r="L6" s="167">
        <f t="shared" ref="L6:V6" si="1">TRUNC((L7-WEEKDAY(L7,2)-DATE(YEAR(L7+4-WEEKDAY(L7,2)),1,-10))/7)</f>
        <v>2</v>
      </c>
      <c r="M6" s="167">
        <f t="shared" si="1"/>
        <v>2</v>
      </c>
      <c r="N6" s="167">
        <f t="shared" si="1"/>
        <v>2</v>
      </c>
      <c r="O6" s="167">
        <f t="shared" si="1"/>
        <v>2</v>
      </c>
      <c r="P6" s="167">
        <f t="shared" si="1"/>
        <v>2</v>
      </c>
      <c r="Q6" s="167">
        <f t="shared" si="1"/>
        <v>2</v>
      </c>
      <c r="R6" s="167">
        <f t="shared" si="1"/>
        <v>2</v>
      </c>
      <c r="S6" s="167">
        <f t="shared" si="1"/>
        <v>3</v>
      </c>
      <c r="T6" s="167">
        <f t="shared" si="1"/>
        <v>3</v>
      </c>
      <c r="U6" s="167">
        <f t="shared" si="1"/>
        <v>3</v>
      </c>
      <c r="V6" s="167">
        <f t="shared" si="1"/>
        <v>3</v>
      </c>
      <c r="W6" s="167">
        <f t="shared" ref="W6:AI6" si="2">TRUNC((W7-DATE(YEAR(W7+3-MOD(W7-2,7)),1,MOD(W7-2,7)-9))/7)</f>
        <v>3</v>
      </c>
      <c r="X6" s="167">
        <f t="shared" si="2"/>
        <v>3</v>
      </c>
      <c r="Y6" s="167">
        <f t="shared" si="2"/>
        <v>3</v>
      </c>
      <c r="Z6" s="167">
        <f t="shared" si="2"/>
        <v>4</v>
      </c>
      <c r="AA6" s="167">
        <f t="shared" si="2"/>
        <v>4</v>
      </c>
      <c r="AB6" s="167">
        <f t="shared" si="2"/>
        <v>4</v>
      </c>
      <c r="AC6" s="167">
        <f t="shared" si="2"/>
        <v>4</v>
      </c>
      <c r="AD6" s="167">
        <f t="shared" si="2"/>
        <v>4</v>
      </c>
      <c r="AE6" s="167">
        <f t="shared" si="2"/>
        <v>4</v>
      </c>
      <c r="AF6" s="167">
        <f t="shared" si="2"/>
        <v>4</v>
      </c>
      <c r="AG6" s="167">
        <f t="shared" si="2"/>
        <v>5</v>
      </c>
      <c r="AH6" s="167">
        <f t="shared" si="2"/>
        <v>5</v>
      </c>
      <c r="AI6" s="168">
        <f t="shared" si="2"/>
        <v>5</v>
      </c>
      <c r="AK6" s="311"/>
      <c r="AL6" s="312"/>
      <c r="AM6" s="163"/>
      <c r="AN6" s="164"/>
      <c r="AO6" s="164"/>
      <c r="AR6" s="163"/>
    </row>
    <row r="7" spans="1:54" s="177" customFormat="1" ht="15" customHeight="1">
      <c r="A7" s="169">
        <f>SUM(Zeitbudget!L18)</f>
        <v>45292</v>
      </c>
      <c r="B7" s="782">
        <f>DATE(YEAR($V$2),MONTH($V$2)+$D$7-1,DAY($V$2))</f>
        <v>45294</v>
      </c>
      <c r="C7" s="782"/>
      <c r="D7" s="170">
        <v>1</v>
      </c>
      <c r="E7" s="171">
        <f>DATE(YEAR($A$7),MONTH($A$7)+$D$7-1,DAY($A$7))</f>
        <v>45292</v>
      </c>
      <c r="F7" s="172">
        <f>E7+1</f>
        <v>45293</v>
      </c>
      <c r="G7" s="172">
        <f t="shared" ref="G7:AI7" si="3">F7+1</f>
        <v>45294</v>
      </c>
      <c r="H7" s="172">
        <f t="shared" si="3"/>
        <v>45295</v>
      </c>
      <c r="I7" s="172">
        <f t="shared" si="3"/>
        <v>45296</v>
      </c>
      <c r="J7" s="172">
        <f t="shared" si="3"/>
        <v>45297</v>
      </c>
      <c r="K7" s="172">
        <f t="shared" si="3"/>
        <v>45298</v>
      </c>
      <c r="L7" s="172">
        <f t="shared" si="3"/>
        <v>45299</v>
      </c>
      <c r="M7" s="172">
        <f t="shared" si="3"/>
        <v>45300</v>
      </c>
      <c r="N7" s="172">
        <f t="shared" si="3"/>
        <v>45301</v>
      </c>
      <c r="O7" s="172">
        <f t="shared" si="3"/>
        <v>45302</v>
      </c>
      <c r="P7" s="172">
        <f t="shared" si="3"/>
        <v>45303</v>
      </c>
      <c r="Q7" s="172">
        <f t="shared" si="3"/>
        <v>45304</v>
      </c>
      <c r="R7" s="172">
        <f t="shared" si="3"/>
        <v>45305</v>
      </c>
      <c r="S7" s="172">
        <f t="shared" si="3"/>
        <v>45306</v>
      </c>
      <c r="T7" s="172">
        <f t="shared" si="3"/>
        <v>45307</v>
      </c>
      <c r="U7" s="172">
        <f t="shared" si="3"/>
        <v>45308</v>
      </c>
      <c r="V7" s="172">
        <f t="shared" si="3"/>
        <v>45309</v>
      </c>
      <c r="W7" s="172">
        <f t="shared" si="3"/>
        <v>45310</v>
      </c>
      <c r="X7" s="172">
        <f t="shared" si="3"/>
        <v>45311</v>
      </c>
      <c r="Y7" s="172">
        <f t="shared" si="3"/>
        <v>45312</v>
      </c>
      <c r="Z7" s="172">
        <f t="shared" si="3"/>
        <v>45313</v>
      </c>
      <c r="AA7" s="172">
        <f t="shared" si="3"/>
        <v>45314</v>
      </c>
      <c r="AB7" s="172">
        <f t="shared" si="3"/>
        <v>45315</v>
      </c>
      <c r="AC7" s="172">
        <f t="shared" si="3"/>
        <v>45316</v>
      </c>
      <c r="AD7" s="172">
        <f t="shared" si="3"/>
        <v>45317</v>
      </c>
      <c r="AE7" s="172">
        <f t="shared" si="3"/>
        <v>45318</v>
      </c>
      <c r="AF7" s="172">
        <f t="shared" si="3"/>
        <v>45319</v>
      </c>
      <c r="AG7" s="172">
        <f t="shared" si="3"/>
        <v>45320</v>
      </c>
      <c r="AH7" s="172">
        <f t="shared" si="3"/>
        <v>45321</v>
      </c>
      <c r="AI7" s="173">
        <f t="shared" si="3"/>
        <v>45322</v>
      </c>
      <c r="AJ7" s="174"/>
      <c r="AK7" s="175">
        <f>SUM(AL7:AM7)</f>
        <v>6</v>
      </c>
      <c r="AL7" s="175">
        <f>IF(AO7=0,SUM(AO7),SUM(AP7))</f>
        <v>6</v>
      </c>
      <c r="AM7" s="176">
        <f>IF(AO7&lt;&gt;0,SUM(AO7),SUM(AP7))</f>
        <v>0</v>
      </c>
      <c r="AN7" s="174">
        <f>MONTH(1&amp;B7)+3</f>
        <v>13</v>
      </c>
      <c r="AO7" s="174" t="str">
        <f>IF(AN7=12,5,IF(AN7=11,4,IF(AN7=10,3,IF(AN7=9,2,IF(AN7=8,1,IF(AN7=7,12," "))))))</f>
        <v xml:space="preserve"> </v>
      </c>
      <c r="AP7" s="174">
        <f>IF(AN7=15,8,IF(AN7=14,7,IF(AN7=13,6,IF(AN7=6,11,IF(AN7=5,10,IF(AN7=4,9,IF(AN7=2,7," ")))))))</f>
        <v>6</v>
      </c>
      <c r="AR7" s="176"/>
    </row>
    <row r="8" spans="1:54" s="177" customFormat="1" ht="13.5" customHeight="1">
      <c r="A8" s="178"/>
      <c r="B8" s="783" t="str">
        <f>IF(AC2="","",DATE(YEAR($AC$2),MONTH($AC$2),DAY($AC$2)))</f>
        <v/>
      </c>
      <c r="C8" s="783"/>
      <c r="D8" s="179"/>
      <c r="E8" s="180">
        <f>WEEKDAY(E7)</f>
        <v>2</v>
      </c>
      <c r="F8" s="181">
        <f t="shared" ref="F8:AI8" si="4">WEEKDAY(F7)</f>
        <v>3</v>
      </c>
      <c r="G8" s="181">
        <f t="shared" si="4"/>
        <v>4</v>
      </c>
      <c r="H8" s="181">
        <f t="shared" si="4"/>
        <v>5</v>
      </c>
      <c r="I8" s="181">
        <f t="shared" si="4"/>
        <v>6</v>
      </c>
      <c r="J8" s="181">
        <f t="shared" si="4"/>
        <v>7</v>
      </c>
      <c r="K8" s="181">
        <f t="shared" si="4"/>
        <v>1</v>
      </c>
      <c r="L8" s="181">
        <f t="shared" si="4"/>
        <v>2</v>
      </c>
      <c r="M8" s="181">
        <f t="shared" si="4"/>
        <v>3</v>
      </c>
      <c r="N8" s="181">
        <f t="shared" si="4"/>
        <v>4</v>
      </c>
      <c r="O8" s="181">
        <f t="shared" si="4"/>
        <v>5</v>
      </c>
      <c r="P8" s="181">
        <f t="shared" si="4"/>
        <v>6</v>
      </c>
      <c r="Q8" s="181">
        <f t="shared" si="4"/>
        <v>7</v>
      </c>
      <c r="R8" s="181">
        <f t="shared" si="4"/>
        <v>1</v>
      </c>
      <c r="S8" s="181">
        <f t="shared" si="4"/>
        <v>2</v>
      </c>
      <c r="T8" s="181">
        <f t="shared" si="4"/>
        <v>3</v>
      </c>
      <c r="U8" s="181">
        <f t="shared" si="4"/>
        <v>4</v>
      </c>
      <c r="V8" s="181">
        <f t="shared" si="4"/>
        <v>5</v>
      </c>
      <c r="W8" s="181">
        <f t="shared" si="4"/>
        <v>6</v>
      </c>
      <c r="X8" s="181">
        <f t="shared" si="4"/>
        <v>7</v>
      </c>
      <c r="Y8" s="181">
        <f t="shared" si="4"/>
        <v>1</v>
      </c>
      <c r="Z8" s="181">
        <f t="shared" si="4"/>
        <v>2</v>
      </c>
      <c r="AA8" s="181">
        <f t="shared" si="4"/>
        <v>3</v>
      </c>
      <c r="AB8" s="181">
        <f t="shared" si="4"/>
        <v>4</v>
      </c>
      <c r="AC8" s="181">
        <f t="shared" si="4"/>
        <v>5</v>
      </c>
      <c r="AD8" s="181">
        <f t="shared" si="4"/>
        <v>6</v>
      </c>
      <c r="AE8" s="181">
        <f t="shared" si="4"/>
        <v>7</v>
      </c>
      <c r="AF8" s="181">
        <f t="shared" si="4"/>
        <v>1</v>
      </c>
      <c r="AG8" s="181">
        <f t="shared" si="4"/>
        <v>2</v>
      </c>
      <c r="AH8" s="181">
        <f t="shared" si="4"/>
        <v>3</v>
      </c>
      <c r="AI8" s="181">
        <f t="shared" si="4"/>
        <v>4</v>
      </c>
      <c r="AK8" s="175" t="str">
        <f>IF(AC2="","",SUM(AL8:AM8))</f>
        <v/>
      </c>
      <c r="AL8" s="175">
        <f>IF(AO8=0,SUM(AO8),SUM(AP8))</f>
        <v>9</v>
      </c>
      <c r="AM8" s="176">
        <f>IF(AO8&lt;&gt;0,SUM(AO8),SUM(AP8))</f>
        <v>0</v>
      </c>
      <c r="AN8" s="174">
        <f>MONTH(1&amp;B8)+3</f>
        <v>4</v>
      </c>
      <c r="AO8" s="174" t="str">
        <f>IF(AN8=12,5,IF(AN8=11,4,IF(AN8=10,3,IF(AN8=9,2,IF(AN8=8,1,IF(AN8=7,12," "))))))</f>
        <v xml:space="preserve"> </v>
      </c>
      <c r="AP8" s="174">
        <f>IF(AN8=15,8,IF(AN8=14,7,IF(AN8=13,6,IF(AN8=6,11,IF(AN8=5,10,IF(AN8=4,9,IF(AN8=2,7," ")))))))</f>
        <v>9</v>
      </c>
      <c r="AR8" s="176"/>
    </row>
    <row r="9" spans="1:54" s="177" customFormat="1" ht="13.5" customHeight="1">
      <c r="A9" s="182"/>
      <c r="B9" s="784" t="s">
        <v>177</v>
      </c>
      <c r="C9" s="784"/>
      <c r="D9" s="784"/>
      <c r="E9" s="183">
        <f t="shared" ref="E9:AI9" si="5">IF($AK$7&lt;$AK$8,VLOOKUP(E8,$AV$14:$AW$20,2,FALSE),VLOOKUP(E8,$BA$14:$BB$20,2,FALSE))</f>
        <v>0.35000000000000003</v>
      </c>
      <c r="F9" s="183">
        <f t="shared" si="5"/>
        <v>0.35000000000000003</v>
      </c>
      <c r="G9" s="183">
        <f t="shared" si="5"/>
        <v>0.35000000000000003</v>
      </c>
      <c r="H9" s="183">
        <f t="shared" si="5"/>
        <v>0.35000000000000003</v>
      </c>
      <c r="I9" s="183">
        <f t="shared" si="5"/>
        <v>0.35000000000000003</v>
      </c>
      <c r="J9" s="183">
        <f t="shared" si="5"/>
        <v>0</v>
      </c>
      <c r="K9" s="183">
        <f t="shared" si="5"/>
        <v>0</v>
      </c>
      <c r="L9" s="183">
        <f t="shared" si="5"/>
        <v>0.35000000000000003</v>
      </c>
      <c r="M9" s="183">
        <f t="shared" si="5"/>
        <v>0.35000000000000003</v>
      </c>
      <c r="N9" s="183">
        <f t="shared" si="5"/>
        <v>0.35000000000000003</v>
      </c>
      <c r="O9" s="183">
        <f t="shared" si="5"/>
        <v>0.35000000000000003</v>
      </c>
      <c r="P9" s="183">
        <f t="shared" si="5"/>
        <v>0.35000000000000003</v>
      </c>
      <c r="Q9" s="183">
        <f t="shared" si="5"/>
        <v>0</v>
      </c>
      <c r="R9" s="183">
        <f t="shared" si="5"/>
        <v>0</v>
      </c>
      <c r="S9" s="183">
        <f t="shared" si="5"/>
        <v>0.35000000000000003</v>
      </c>
      <c r="T9" s="183">
        <f t="shared" si="5"/>
        <v>0.35000000000000003</v>
      </c>
      <c r="U9" s="183">
        <f t="shared" si="5"/>
        <v>0.35000000000000003</v>
      </c>
      <c r="V9" s="183">
        <f t="shared" si="5"/>
        <v>0.35000000000000003</v>
      </c>
      <c r="W9" s="183">
        <f t="shared" si="5"/>
        <v>0.35000000000000003</v>
      </c>
      <c r="X9" s="183">
        <f t="shared" si="5"/>
        <v>0</v>
      </c>
      <c r="Y9" s="183">
        <f t="shared" si="5"/>
        <v>0</v>
      </c>
      <c r="Z9" s="183">
        <f t="shared" si="5"/>
        <v>0.35000000000000003</v>
      </c>
      <c r="AA9" s="183">
        <f t="shared" si="5"/>
        <v>0.35000000000000003</v>
      </c>
      <c r="AB9" s="183">
        <f t="shared" si="5"/>
        <v>0.35000000000000003</v>
      </c>
      <c r="AC9" s="183">
        <f t="shared" si="5"/>
        <v>0.35000000000000003</v>
      </c>
      <c r="AD9" s="183">
        <f t="shared" si="5"/>
        <v>0.35000000000000003</v>
      </c>
      <c r="AE9" s="183">
        <f t="shared" si="5"/>
        <v>0</v>
      </c>
      <c r="AF9" s="183">
        <f t="shared" si="5"/>
        <v>0</v>
      </c>
      <c r="AG9" s="183">
        <f t="shared" si="5"/>
        <v>0.35000000000000003</v>
      </c>
      <c r="AH9" s="183">
        <f t="shared" si="5"/>
        <v>0.35000000000000003</v>
      </c>
      <c r="AI9" s="183">
        <f t="shared" si="5"/>
        <v>0.35000000000000003</v>
      </c>
      <c r="AK9" s="184"/>
      <c r="AM9" s="176"/>
      <c r="AN9" s="174"/>
      <c r="AO9" s="174"/>
      <c r="AR9" s="176"/>
    </row>
    <row r="10" spans="1:54" s="190" customFormat="1" ht="21" customHeight="1">
      <c r="A10" s="185" t="s">
        <v>178</v>
      </c>
      <c r="B10" s="186"/>
      <c r="C10" s="186"/>
      <c r="D10" s="187">
        <f>SUM(E10:AI10)</f>
        <v>0</v>
      </c>
      <c r="E10" s="188">
        <f>SUM(E11+E12+E107+E143)</f>
        <v>0</v>
      </c>
      <c r="F10" s="189">
        <f t="shared" ref="F10:AI10" si="6">SUM(F11+F12+F107+F143)</f>
        <v>0</v>
      </c>
      <c r="G10" s="189">
        <f t="shared" si="6"/>
        <v>0</v>
      </c>
      <c r="H10" s="189">
        <f t="shared" si="6"/>
        <v>0</v>
      </c>
      <c r="I10" s="189">
        <f t="shared" si="6"/>
        <v>0</v>
      </c>
      <c r="J10" s="189">
        <f t="shared" si="6"/>
        <v>0</v>
      </c>
      <c r="K10" s="189">
        <f t="shared" si="6"/>
        <v>0</v>
      </c>
      <c r="L10" s="189">
        <f t="shared" si="6"/>
        <v>0</v>
      </c>
      <c r="M10" s="189">
        <f t="shared" si="6"/>
        <v>0</v>
      </c>
      <c r="N10" s="189">
        <f t="shared" si="6"/>
        <v>0</v>
      </c>
      <c r="O10" s="189">
        <f t="shared" si="6"/>
        <v>0</v>
      </c>
      <c r="P10" s="189">
        <f t="shared" si="6"/>
        <v>0</v>
      </c>
      <c r="Q10" s="189">
        <f t="shared" si="6"/>
        <v>0</v>
      </c>
      <c r="R10" s="189">
        <f t="shared" si="6"/>
        <v>0</v>
      </c>
      <c r="S10" s="189">
        <f t="shared" si="6"/>
        <v>0</v>
      </c>
      <c r="T10" s="189">
        <f t="shared" si="6"/>
        <v>0</v>
      </c>
      <c r="U10" s="189">
        <f t="shared" si="6"/>
        <v>0</v>
      </c>
      <c r="V10" s="189">
        <f t="shared" si="6"/>
        <v>0</v>
      </c>
      <c r="W10" s="189">
        <f t="shared" si="6"/>
        <v>0</v>
      </c>
      <c r="X10" s="189">
        <f t="shared" si="6"/>
        <v>0</v>
      </c>
      <c r="Y10" s="189">
        <f t="shared" si="6"/>
        <v>0</v>
      </c>
      <c r="Z10" s="189">
        <f t="shared" si="6"/>
        <v>0</v>
      </c>
      <c r="AA10" s="189">
        <f t="shared" si="6"/>
        <v>0</v>
      </c>
      <c r="AB10" s="189">
        <f t="shared" si="6"/>
        <v>0</v>
      </c>
      <c r="AC10" s="189">
        <f t="shared" si="6"/>
        <v>0</v>
      </c>
      <c r="AD10" s="189">
        <f t="shared" si="6"/>
        <v>0</v>
      </c>
      <c r="AE10" s="189">
        <f t="shared" si="6"/>
        <v>0</v>
      </c>
      <c r="AF10" s="189">
        <f t="shared" si="6"/>
        <v>0</v>
      </c>
      <c r="AG10" s="189">
        <f t="shared" si="6"/>
        <v>0</v>
      </c>
      <c r="AH10" s="189">
        <f t="shared" si="6"/>
        <v>0</v>
      </c>
      <c r="AI10" s="189">
        <f t="shared" si="6"/>
        <v>0</v>
      </c>
      <c r="AK10" s="191"/>
      <c r="AL10" s="192"/>
      <c r="AM10" s="193"/>
      <c r="AN10" s="194"/>
      <c r="AO10" s="194"/>
      <c r="AR10" s="193"/>
    </row>
    <row r="11" spans="1:54" s="202" customFormat="1" ht="21" customHeight="1">
      <c r="A11" s="195" t="s">
        <v>129</v>
      </c>
      <c r="B11" s="195"/>
      <c r="C11" s="195"/>
      <c r="D11" s="187">
        <f>SUM(E11:AI11)</f>
        <v>0</v>
      </c>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7"/>
      <c r="AK11" s="198"/>
      <c r="AL11" s="199"/>
      <c r="AM11" s="200"/>
      <c r="AN11" s="201"/>
      <c r="AO11" s="201"/>
      <c r="AR11" s="200"/>
    </row>
    <row r="12" spans="1:54" s="190" customFormat="1" ht="21" customHeight="1">
      <c r="A12" s="195" t="s">
        <v>179</v>
      </c>
      <c r="B12" s="203"/>
      <c r="C12" s="203"/>
      <c r="D12" s="204">
        <f>SUM(E12:AI12)</f>
        <v>0</v>
      </c>
      <c r="E12" s="205">
        <f t="shared" ref="E12:AI12" si="7">SUM(E13-E104)/1440</f>
        <v>0</v>
      </c>
      <c r="F12" s="205">
        <f>SUM(F13-F104)/1440</f>
        <v>0</v>
      </c>
      <c r="G12" s="205">
        <f t="shared" si="7"/>
        <v>0</v>
      </c>
      <c r="H12" s="205">
        <f t="shared" si="7"/>
        <v>0</v>
      </c>
      <c r="I12" s="205">
        <f t="shared" si="7"/>
        <v>0</v>
      </c>
      <c r="J12" s="205">
        <f t="shared" si="7"/>
        <v>0</v>
      </c>
      <c r="K12" s="205">
        <f t="shared" si="7"/>
        <v>0</v>
      </c>
      <c r="L12" s="205">
        <f t="shared" si="7"/>
        <v>0</v>
      </c>
      <c r="M12" s="205">
        <f t="shared" si="7"/>
        <v>0</v>
      </c>
      <c r="N12" s="205">
        <f t="shared" si="7"/>
        <v>0</v>
      </c>
      <c r="O12" s="205">
        <f t="shared" si="7"/>
        <v>0</v>
      </c>
      <c r="P12" s="205">
        <f t="shared" si="7"/>
        <v>0</v>
      </c>
      <c r="Q12" s="205">
        <f t="shared" si="7"/>
        <v>0</v>
      </c>
      <c r="R12" s="205">
        <f t="shared" si="7"/>
        <v>0</v>
      </c>
      <c r="S12" s="205">
        <f t="shared" si="7"/>
        <v>0</v>
      </c>
      <c r="T12" s="205">
        <f t="shared" si="7"/>
        <v>0</v>
      </c>
      <c r="U12" s="205">
        <f t="shared" si="7"/>
        <v>0</v>
      </c>
      <c r="V12" s="205">
        <f t="shared" si="7"/>
        <v>0</v>
      </c>
      <c r="W12" s="205">
        <f t="shared" si="7"/>
        <v>0</v>
      </c>
      <c r="X12" s="205">
        <f t="shared" si="7"/>
        <v>0</v>
      </c>
      <c r="Y12" s="205">
        <f t="shared" si="7"/>
        <v>0</v>
      </c>
      <c r="Z12" s="205">
        <f t="shared" si="7"/>
        <v>0</v>
      </c>
      <c r="AA12" s="205">
        <f t="shared" si="7"/>
        <v>0</v>
      </c>
      <c r="AB12" s="205">
        <f t="shared" si="7"/>
        <v>0</v>
      </c>
      <c r="AC12" s="205">
        <f t="shared" si="7"/>
        <v>0</v>
      </c>
      <c r="AD12" s="205">
        <f t="shared" si="7"/>
        <v>0</v>
      </c>
      <c r="AE12" s="205">
        <f t="shared" si="7"/>
        <v>0</v>
      </c>
      <c r="AF12" s="205">
        <f t="shared" si="7"/>
        <v>0</v>
      </c>
      <c r="AG12" s="205">
        <f t="shared" si="7"/>
        <v>0</v>
      </c>
      <c r="AH12" s="205">
        <f t="shared" si="7"/>
        <v>0</v>
      </c>
      <c r="AI12" s="205">
        <f t="shared" si="7"/>
        <v>0</v>
      </c>
      <c r="AK12" s="191"/>
      <c r="AL12" s="192"/>
      <c r="AM12" s="193"/>
      <c r="AN12" s="194"/>
      <c r="AO12" s="194"/>
      <c r="AR12" s="193"/>
    </row>
    <row r="13" spans="1:54" ht="13.5" customHeight="1">
      <c r="A13" s="206" t="s">
        <v>180</v>
      </c>
      <c r="B13" s="207" t="s">
        <v>181</v>
      </c>
      <c r="C13" s="208"/>
      <c r="D13" s="209"/>
      <c r="E13" s="210">
        <f t="shared" ref="E13:AI13" si="8">SUM(E14:E103)</f>
        <v>0</v>
      </c>
      <c r="F13" s="210">
        <f>SUM(F14:F103)</f>
        <v>0</v>
      </c>
      <c r="G13" s="210">
        <f t="shared" si="8"/>
        <v>0</v>
      </c>
      <c r="H13" s="210">
        <f t="shared" si="8"/>
        <v>0</v>
      </c>
      <c r="I13" s="210">
        <f t="shared" si="8"/>
        <v>0</v>
      </c>
      <c r="J13" s="210">
        <f t="shared" si="8"/>
        <v>0</v>
      </c>
      <c r="K13" s="210">
        <f t="shared" si="8"/>
        <v>0</v>
      </c>
      <c r="L13" s="210">
        <f t="shared" si="8"/>
        <v>0</v>
      </c>
      <c r="M13" s="210">
        <f t="shared" si="8"/>
        <v>0</v>
      </c>
      <c r="N13" s="210">
        <f t="shared" si="8"/>
        <v>0</v>
      </c>
      <c r="O13" s="210">
        <f t="shared" si="8"/>
        <v>0</v>
      </c>
      <c r="P13" s="210">
        <f t="shared" si="8"/>
        <v>0</v>
      </c>
      <c r="Q13" s="210">
        <f t="shared" si="8"/>
        <v>0</v>
      </c>
      <c r="R13" s="210">
        <f t="shared" si="8"/>
        <v>0</v>
      </c>
      <c r="S13" s="210">
        <f t="shared" si="8"/>
        <v>0</v>
      </c>
      <c r="T13" s="210">
        <f t="shared" si="8"/>
        <v>0</v>
      </c>
      <c r="U13" s="210">
        <f t="shared" si="8"/>
        <v>0</v>
      </c>
      <c r="V13" s="210">
        <f t="shared" si="8"/>
        <v>0</v>
      </c>
      <c r="W13" s="210">
        <f t="shared" si="8"/>
        <v>0</v>
      </c>
      <c r="X13" s="210">
        <f t="shared" si="8"/>
        <v>0</v>
      </c>
      <c r="Y13" s="210">
        <f t="shared" si="8"/>
        <v>0</v>
      </c>
      <c r="Z13" s="210">
        <f t="shared" si="8"/>
        <v>0</v>
      </c>
      <c r="AA13" s="210">
        <f t="shared" si="8"/>
        <v>0</v>
      </c>
      <c r="AB13" s="210">
        <f t="shared" si="8"/>
        <v>0</v>
      </c>
      <c r="AC13" s="210">
        <f t="shared" si="8"/>
        <v>0</v>
      </c>
      <c r="AD13" s="210">
        <f t="shared" si="8"/>
        <v>0</v>
      </c>
      <c r="AE13" s="210">
        <f t="shared" si="8"/>
        <v>0</v>
      </c>
      <c r="AF13" s="210">
        <f t="shared" si="8"/>
        <v>0</v>
      </c>
      <c r="AG13" s="210">
        <f t="shared" si="8"/>
        <v>0</v>
      </c>
      <c r="AH13" s="210">
        <f t="shared" si="8"/>
        <v>0</v>
      </c>
      <c r="AI13" s="210">
        <f t="shared" si="8"/>
        <v>0</v>
      </c>
    </row>
    <row r="14" spans="1:54" ht="13.5" customHeight="1">
      <c r="A14" s="211" t="str">
        <f t="shared" ref="A14:A77" si="9">IF(AQ14=" "," ",IF((AQ14)&lt;=0,"fertig! ",(AQ14)&amp;" Min."))</f>
        <v>710 Min.</v>
      </c>
      <c r="B14" s="212" t="str">
        <f>IF(Kinder!C8&gt;0,Kinder!C8," ")</f>
        <v>test</v>
      </c>
      <c r="C14" s="213" t="str">
        <f>IF(Kinder!L8=0,"",Kinder!L8)</f>
        <v>DI</v>
      </c>
      <c r="D14" s="214">
        <f t="shared" ref="D14:D77" si="10">SUM(E14:AI14)/1440</f>
        <v>0</v>
      </c>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K14" s="135">
        <f>IF(AL14="Mo",1,IF(AL14="Di",2,IF(AL14="Mi",3,IF(AL14="Do",4,IF(AL14="Fr",5,IF(AL14="Sa",6,IF(AL14="So",7,"-1 ")))))))</f>
        <v>2</v>
      </c>
      <c r="AL14" s="136" t="str">
        <f>IF(Kinder!C8&gt;0,Kinder!L8," ")</f>
        <v>DI</v>
      </c>
      <c r="AM14" s="137" t="str">
        <f>IF(B14=" ","C",IF((AQ14)&lt;=0,"B","A"))</f>
        <v>A</v>
      </c>
      <c r="AN14" s="216">
        <f>IF(Kinder!C8&gt;0,Kinder!G8," ")</f>
        <v>900</v>
      </c>
      <c r="AO14" s="217">
        <f>IF(Kinder!C8&gt;0,Kinder!P8," ")</f>
        <v>1</v>
      </c>
      <c r="AP14" s="134">
        <f>IF(Kinder!C8&gt;0,Kinder!H8," ")</f>
        <v>100</v>
      </c>
      <c r="AQ14" s="218">
        <f>IF(B14=" "," ",VLOOKUP(AO14,Therapieübersicht!$BJ$9:$BK$98,2,FALSE))</f>
        <v>710</v>
      </c>
      <c r="AR14" s="138">
        <f>IF(Kinder!C8&gt;0,Kinder!F8," ")</f>
        <v>45</v>
      </c>
      <c r="AT14" s="134">
        <f>SUM(Stammdaten!G15)</f>
        <v>2</v>
      </c>
      <c r="AU14" s="9">
        <f>SUM(Stammdaten!H15)</f>
        <v>0.35000000000000003</v>
      </c>
      <c r="AV14" s="219">
        <f>WEEKDAY(AT14)</f>
        <v>2</v>
      </c>
      <c r="AW14" s="9">
        <f>SUM(Stammdaten!H15)</f>
        <v>0.35000000000000003</v>
      </c>
      <c r="AY14" s="134">
        <f>SUM(Stammdaten!S15)</f>
        <v>2</v>
      </c>
      <c r="AZ14" s="9">
        <f>SUM(Stammdaten!T15)</f>
        <v>0</v>
      </c>
      <c r="BA14" s="219">
        <f>WEEKDAY(AY14)</f>
        <v>2</v>
      </c>
      <c r="BB14" s="9">
        <f>SUM(Stammdaten!T15)</f>
        <v>0</v>
      </c>
    </row>
    <row r="15" spans="1:54" ht="13.5" customHeight="1">
      <c r="A15" s="211" t="str">
        <f t="shared" si="9"/>
        <v xml:space="preserve"> </v>
      </c>
      <c r="B15" s="212" t="str">
        <f>IF(Kinder!C9&gt;0,Kinder!C9," ")</f>
        <v xml:space="preserve"> </v>
      </c>
      <c r="C15" s="213" t="str">
        <f>IF(Kinder!L9=0,"",Kinder!L9)</f>
        <v/>
      </c>
      <c r="D15" s="214">
        <f t="shared" si="10"/>
        <v>0</v>
      </c>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K15" s="135" t="str">
        <f t="shared" ref="AK15:AK78" si="11">IF(AL15="Mo",1,IF(AL15="Di",2,IF(AL15="Mi",3,IF(AL15="Do",4,IF(AL15="Fr",5,IF(AL15="Sa",6,IF(AL15="So",7,"-1 ")))))))</f>
        <v xml:space="preserve">-1 </v>
      </c>
      <c r="AL15" s="136" t="str">
        <f>IF(Kinder!C9&gt;0,Kinder!L9," ")</f>
        <v xml:space="preserve"> </v>
      </c>
      <c r="AM15" s="137" t="str">
        <f t="shared" ref="AM15:AM78" si="12">IF(B15=" ","C",IF((AQ15)&lt;=0,"B","A"))</f>
        <v>C</v>
      </c>
      <c r="AN15" s="216" t="str">
        <f>IF(Kinder!C9&gt;0,Kinder!G9," ")</f>
        <v xml:space="preserve"> </v>
      </c>
      <c r="AO15" s="217" t="str">
        <f>IF(Kinder!C9&gt;0,Kinder!P9," ")</f>
        <v xml:space="preserve"> </v>
      </c>
      <c r="AP15" s="134" t="str">
        <f>IF(Kinder!C9&gt;0,Kinder!H9," ")</f>
        <v xml:space="preserve"> </v>
      </c>
      <c r="AQ15" s="218" t="str">
        <f>IF(B15=" "," ",VLOOKUP(AO15,Therapieübersicht!$BJ$9:$BK$98,2,FALSE))</f>
        <v xml:space="preserve"> </v>
      </c>
      <c r="AR15" s="138" t="str">
        <f>IF(Kinder!C9&gt;0,Kinder!F9," ")</f>
        <v xml:space="preserve"> </v>
      </c>
      <c r="AT15" s="134">
        <f>SUM(Stammdaten!G16)</f>
        <v>3</v>
      </c>
      <c r="AU15" s="9">
        <f>SUM(Stammdaten!H16)</f>
        <v>0.35000000000000003</v>
      </c>
      <c r="AV15" s="219">
        <f t="shared" ref="AV15:AV20" si="13">WEEKDAY(AT15)</f>
        <v>3</v>
      </c>
      <c r="AW15" s="9">
        <f>SUM(Stammdaten!H16)</f>
        <v>0.35000000000000003</v>
      </c>
      <c r="AY15" s="134">
        <f>SUM(Stammdaten!S16)</f>
        <v>3</v>
      </c>
      <c r="AZ15" s="9">
        <f>SUM(Stammdaten!T16)</f>
        <v>0</v>
      </c>
      <c r="BA15" s="219">
        <f t="shared" ref="BA15:BA20" si="14">WEEKDAY(AY15)</f>
        <v>3</v>
      </c>
      <c r="BB15" s="9">
        <f>SUM(Stammdaten!T16)</f>
        <v>0</v>
      </c>
    </row>
    <row r="16" spans="1:54" ht="13.5" customHeight="1">
      <c r="A16" s="211" t="str">
        <f t="shared" si="9"/>
        <v xml:space="preserve"> </v>
      </c>
      <c r="B16" s="212" t="str">
        <f>IF(Kinder!C10&gt;0,Kinder!C10," ")</f>
        <v xml:space="preserve"> </v>
      </c>
      <c r="C16" s="213" t="str">
        <f>IF(Kinder!L10=0,"",Kinder!L10)</f>
        <v/>
      </c>
      <c r="D16" s="214">
        <f t="shared" si="10"/>
        <v>0</v>
      </c>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K16" s="135" t="str">
        <f t="shared" si="11"/>
        <v xml:space="preserve">-1 </v>
      </c>
      <c r="AL16" s="136" t="str">
        <f>IF(Kinder!C10&gt;0,Kinder!L10," ")</f>
        <v xml:space="preserve"> </v>
      </c>
      <c r="AM16" s="137" t="str">
        <f t="shared" si="12"/>
        <v>C</v>
      </c>
      <c r="AN16" s="216" t="str">
        <f>IF(Kinder!C10&gt;0,Kinder!G10," ")</f>
        <v xml:space="preserve"> </v>
      </c>
      <c r="AO16" s="217" t="str">
        <f>IF(Kinder!C10&gt;0,Kinder!P10," ")</f>
        <v xml:space="preserve"> </v>
      </c>
      <c r="AP16" s="134" t="str">
        <f>IF(Kinder!C10&gt;0,Kinder!H10," ")</f>
        <v xml:space="preserve"> </v>
      </c>
      <c r="AQ16" s="218" t="str">
        <f>IF(B16=" "," ",VLOOKUP(AO16,Therapieübersicht!$BJ$9:$BK$98,2,FALSE))</f>
        <v xml:space="preserve"> </v>
      </c>
      <c r="AR16" s="138" t="str">
        <f>IF(Kinder!C10&gt;0,Kinder!F10," ")</f>
        <v xml:space="preserve"> </v>
      </c>
      <c r="AT16" s="134">
        <f>SUM(Stammdaten!G17)</f>
        <v>4</v>
      </c>
      <c r="AU16" s="9">
        <f>SUM(Stammdaten!H17)</f>
        <v>0.35000000000000003</v>
      </c>
      <c r="AV16" s="219">
        <f t="shared" si="13"/>
        <v>4</v>
      </c>
      <c r="AW16" s="9">
        <f>SUM(Stammdaten!H17)</f>
        <v>0.35000000000000003</v>
      </c>
      <c r="AY16" s="134">
        <f>SUM(Stammdaten!S17)</f>
        <v>4</v>
      </c>
      <c r="AZ16" s="9">
        <f>SUM(Stammdaten!T17)</f>
        <v>0</v>
      </c>
      <c r="BA16" s="219">
        <f t="shared" si="14"/>
        <v>4</v>
      </c>
      <c r="BB16" s="9">
        <f>SUM(Stammdaten!T17)</f>
        <v>0</v>
      </c>
    </row>
    <row r="17" spans="1:54" ht="13.5" customHeight="1">
      <c r="A17" s="211" t="str">
        <f t="shared" si="9"/>
        <v xml:space="preserve"> </v>
      </c>
      <c r="B17" s="212" t="str">
        <f>IF(Kinder!C11&gt;0,Kinder!C11," ")</f>
        <v xml:space="preserve"> </v>
      </c>
      <c r="C17" s="213" t="str">
        <f>IF(Kinder!L11=0,"",Kinder!L11)</f>
        <v/>
      </c>
      <c r="D17" s="220">
        <f t="shared" si="10"/>
        <v>0</v>
      </c>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K17" s="135" t="str">
        <f t="shared" si="11"/>
        <v xml:space="preserve">-1 </v>
      </c>
      <c r="AL17" s="136" t="str">
        <f>IF(Kinder!C11&gt;0,Kinder!L11," ")</f>
        <v xml:space="preserve"> </v>
      </c>
      <c r="AM17" s="137" t="str">
        <f t="shared" si="12"/>
        <v>C</v>
      </c>
      <c r="AN17" s="216" t="str">
        <f>IF(Kinder!C11&gt;0,Kinder!G11," ")</f>
        <v xml:space="preserve"> </v>
      </c>
      <c r="AO17" s="217" t="str">
        <f>IF(Kinder!C11&gt;0,Kinder!P11," ")</f>
        <v xml:space="preserve"> </v>
      </c>
      <c r="AP17" s="134" t="str">
        <f>IF(Kinder!C11&gt;0,Kinder!H11," ")</f>
        <v xml:space="preserve"> </v>
      </c>
      <c r="AQ17" s="218" t="str">
        <f>IF(B17=" "," ",VLOOKUP(AO17,Therapieübersicht!$BJ$9:$BK$98,2,FALSE))</f>
        <v xml:space="preserve"> </v>
      </c>
      <c r="AR17" s="138" t="str">
        <f>IF(Kinder!C11&gt;0,Kinder!F11," ")</f>
        <v xml:space="preserve"> </v>
      </c>
      <c r="AT17" s="134">
        <f>SUM(Stammdaten!G18)</f>
        <v>5</v>
      </c>
      <c r="AU17" s="9">
        <f>SUM(Stammdaten!H18)</f>
        <v>0.35000000000000003</v>
      </c>
      <c r="AV17" s="219">
        <f t="shared" si="13"/>
        <v>5</v>
      </c>
      <c r="AW17" s="9">
        <f>SUM(Stammdaten!H18)</f>
        <v>0.35000000000000003</v>
      </c>
      <c r="AY17" s="134">
        <f>SUM(Stammdaten!S18)</f>
        <v>5</v>
      </c>
      <c r="AZ17" s="9">
        <f>SUM(Stammdaten!T18)</f>
        <v>0</v>
      </c>
      <c r="BA17" s="219">
        <f t="shared" si="14"/>
        <v>5</v>
      </c>
      <c r="BB17" s="9">
        <f>SUM(Stammdaten!T18)</f>
        <v>0</v>
      </c>
    </row>
    <row r="18" spans="1:54" ht="13.5" customHeight="1">
      <c r="A18" s="211" t="str">
        <f t="shared" si="9"/>
        <v xml:space="preserve"> </v>
      </c>
      <c r="B18" s="212" t="str">
        <f>IF(Kinder!C12&gt;0,Kinder!C12," ")</f>
        <v xml:space="preserve"> </v>
      </c>
      <c r="C18" s="213" t="str">
        <f>IF(Kinder!L12=0,"",Kinder!L12)</f>
        <v/>
      </c>
      <c r="D18" s="220">
        <f t="shared" si="10"/>
        <v>0</v>
      </c>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K18" s="135" t="str">
        <f t="shared" si="11"/>
        <v xml:space="preserve">-1 </v>
      </c>
      <c r="AL18" s="136" t="str">
        <f>IF(Kinder!C12&gt;0,Kinder!L12," ")</f>
        <v xml:space="preserve"> </v>
      </c>
      <c r="AM18" s="137" t="str">
        <f t="shared" si="12"/>
        <v>C</v>
      </c>
      <c r="AN18" s="216" t="str">
        <f>IF(Kinder!C12&gt;0,Kinder!G12," ")</f>
        <v xml:space="preserve"> </v>
      </c>
      <c r="AO18" s="217" t="str">
        <f>IF(Kinder!C12&gt;0,Kinder!P12," ")</f>
        <v xml:space="preserve"> </v>
      </c>
      <c r="AP18" s="134" t="str">
        <f>IF(Kinder!C12&gt;0,Kinder!H12," ")</f>
        <v xml:space="preserve"> </v>
      </c>
      <c r="AQ18" s="218" t="str">
        <f>IF(B18=" "," ",VLOOKUP(AO18,Therapieübersicht!$BJ$9:$BK$98,2,FALSE))</f>
        <v xml:space="preserve"> </v>
      </c>
      <c r="AR18" s="138" t="str">
        <f>IF(Kinder!C12&gt;0,Kinder!F12," ")</f>
        <v xml:space="preserve"> </v>
      </c>
      <c r="AT18" s="134">
        <f>SUM(Stammdaten!G19)</f>
        <v>6</v>
      </c>
      <c r="AU18" s="9">
        <f>SUM(Stammdaten!H19)</f>
        <v>0.35000000000000003</v>
      </c>
      <c r="AV18" s="219">
        <f t="shared" si="13"/>
        <v>6</v>
      </c>
      <c r="AW18" s="9">
        <f>SUM(Stammdaten!H19)</f>
        <v>0.35000000000000003</v>
      </c>
      <c r="AY18" s="134">
        <f>SUM(Stammdaten!S19)</f>
        <v>6</v>
      </c>
      <c r="AZ18" s="9">
        <f>SUM(Stammdaten!T19)</f>
        <v>0</v>
      </c>
      <c r="BA18" s="219">
        <f t="shared" si="14"/>
        <v>6</v>
      </c>
      <c r="BB18" s="9">
        <f>SUM(Stammdaten!T19)</f>
        <v>0</v>
      </c>
    </row>
    <row r="19" spans="1:54" ht="13.5" customHeight="1">
      <c r="A19" s="211" t="str">
        <f t="shared" si="9"/>
        <v xml:space="preserve"> </v>
      </c>
      <c r="B19" s="212" t="str">
        <f>IF(Kinder!C13&gt;0,Kinder!C13," ")</f>
        <v xml:space="preserve"> </v>
      </c>
      <c r="C19" s="213" t="str">
        <f>IF(Kinder!L13=0,"",Kinder!L13)</f>
        <v/>
      </c>
      <c r="D19" s="220">
        <f t="shared" si="10"/>
        <v>0</v>
      </c>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K19" s="135" t="str">
        <f t="shared" si="11"/>
        <v xml:space="preserve">-1 </v>
      </c>
      <c r="AL19" s="136" t="str">
        <f>IF(Kinder!C13&gt;0,Kinder!L13," ")</f>
        <v xml:space="preserve"> </v>
      </c>
      <c r="AM19" s="137" t="str">
        <f t="shared" si="12"/>
        <v>C</v>
      </c>
      <c r="AN19" s="216" t="str">
        <f>IF(Kinder!C13&gt;0,Kinder!G13," ")</f>
        <v xml:space="preserve"> </v>
      </c>
      <c r="AO19" s="217" t="str">
        <f>IF(Kinder!C13&gt;0,Kinder!P13," ")</f>
        <v xml:space="preserve"> </v>
      </c>
      <c r="AP19" s="134" t="str">
        <f>IF(Kinder!C13&gt;0,Kinder!H13," ")</f>
        <v xml:space="preserve"> </v>
      </c>
      <c r="AQ19" s="218" t="str">
        <f>IF(B19=" "," ",VLOOKUP(AO19,Therapieübersicht!$BJ$9:$BK$98,2,FALSE))</f>
        <v xml:space="preserve"> </v>
      </c>
      <c r="AR19" s="138" t="str">
        <f>IF(Kinder!C13&gt;0,Kinder!F13," ")</f>
        <v xml:space="preserve"> </v>
      </c>
      <c r="AT19" s="134">
        <f>SUM(Stammdaten!G20)</f>
        <v>7</v>
      </c>
      <c r="AU19" s="9">
        <f>SUM(Stammdaten!H20)</f>
        <v>0</v>
      </c>
      <c r="AV19" s="219">
        <f t="shared" si="13"/>
        <v>7</v>
      </c>
      <c r="AW19" s="9">
        <f>SUM(Stammdaten!H20)</f>
        <v>0</v>
      </c>
      <c r="AY19" s="134">
        <f>SUM(Stammdaten!S20)</f>
        <v>7</v>
      </c>
      <c r="AZ19" s="9">
        <f>SUM(Stammdaten!T20)</f>
        <v>0</v>
      </c>
      <c r="BA19" s="219">
        <f t="shared" si="14"/>
        <v>7</v>
      </c>
      <c r="BB19" s="9">
        <f>SUM(Stammdaten!T20)</f>
        <v>0</v>
      </c>
    </row>
    <row r="20" spans="1:54" ht="13.5" customHeight="1">
      <c r="A20" s="211" t="str">
        <f t="shared" si="9"/>
        <v xml:space="preserve"> </v>
      </c>
      <c r="B20" s="212" t="str">
        <f>IF(Kinder!C14&gt;0,Kinder!C14," ")</f>
        <v xml:space="preserve"> </v>
      </c>
      <c r="C20" s="213" t="str">
        <f>IF(Kinder!L14=0,"",Kinder!L14)</f>
        <v/>
      </c>
      <c r="D20" s="220">
        <f t="shared" si="10"/>
        <v>0</v>
      </c>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K20" s="135" t="str">
        <f t="shared" si="11"/>
        <v xml:space="preserve">-1 </v>
      </c>
      <c r="AL20" s="136" t="str">
        <f>IF(Kinder!C14&gt;0,Kinder!L14," ")</f>
        <v xml:space="preserve"> </v>
      </c>
      <c r="AM20" s="137" t="str">
        <f t="shared" si="12"/>
        <v>C</v>
      </c>
      <c r="AN20" s="216" t="str">
        <f>IF(Kinder!C14&gt;0,Kinder!G14," ")</f>
        <v xml:space="preserve"> </v>
      </c>
      <c r="AO20" s="217" t="str">
        <f>IF(Kinder!C14&gt;0,Kinder!P14," ")</f>
        <v xml:space="preserve"> </v>
      </c>
      <c r="AP20" s="134" t="str">
        <f>IF(Kinder!C14&gt;0,Kinder!H14," ")</f>
        <v xml:space="preserve"> </v>
      </c>
      <c r="AQ20" s="218" t="str">
        <f>IF(B20=" "," ",VLOOKUP(AO20,Therapieübersicht!$BJ$9:$BK$98,2,FALSE))</f>
        <v xml:space="preserve"> </v>
      </c>
      <c r="AR20" s="138" t="str">
        <f>IF(Kinder!C14&gt;0,Kinder!F14," ")</f>
        <v xml:space="preserve"> </v>
      </c>
      <c r="AT20" s="134">
        <f>SUM(Stammdaten!G21)</f>
        <v>1</v>
      </c>
      <c r="AU20" s="9">
        <f>SUM(Stammdaten!H21)</f>
        <v>0</v>
      </c>
      <c r="AV20" s="219">
        <f t="shared" si="13"/>
        <v>1</v>
      </c>
      <c r="AW20" s="9">
        <f>SUM(Stammdaten!H21)</f>
        <v>0</v>
      </c>
      <c r="AY20" s="134">
        <f>SUM(Stammdaten!S21)</f>
        <v>1</v>
      </c>
      <c r="AZ20" s="9">
        <f>SUM(Stammdaten!T21)</f>
        <v>0</v>
      </c>
      <c r="BA20" s="219">
        <f t="shared" si="14"/>
        <v>1</v>
      </c>
      <c r="BB20" s="9">
        <f>SUM(Stammdaten!T21)</f>
        <v>0</v>
      </c>
    </row>
    <row r="21" spans="1:54" ht="13.5" customHeight="1">
      <c r="A21" s="211" t="str">
        <f t="shared" si="9"/>
        <v xml:space="preserve"> </v>
      </c>
      <c r="B21" s="212" t="str">
        <f>IF(Kinder!C15&gt;0,Kinder!C15," ")</f>
        <v xml:space="preserve"> </v>
      </c>
      <c r="C21" s="213" t="str">
        <f>IF(Kinder!L15=0,"",Kinder!L15)</f>
        <v/>
      </c>
      <c r="D21" s="220">
        <f t="shared" si="10"/>
        <v>0</v>
      </c>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K21" s="135" t="str">
        <f t="shared" si="11"/>
        <v xml:space="preserve">-1 </v>
      </c>
      <c r="AL21" s="136" t="str">
        <f>IF(Kinder!C15&gt;0,Kinder!L15," ")</f>
        <v xml:space="preserve"> </v>
      </c>
      <c r="AM21" s="137" t="str">
        <f t="shared" si="12"/>
        <v>C</v>
      </c>
      <c r="AN21" s="216" t="str">
        <f>IF(Kinder!C15&gt;0,Kinder!G15," ")</f>
        <v xml:space="preserve"> </v>
      </c>
      <c r="AO21" s="217" t="str">
        <f>IF(Kinder!C15&gt;0,Kinder!P15," ")</f>
        <v xml:space="preserve"> </v>
      </c>
      <c r="AP21" s="134" t="str">
        <f>IF(Kinder!C15&gt;0,Kinder!H15," ")</f>
        <v xml:space="preserve"> </v>
      </c>
      <c r="AQ21" s="218" t="str">
        <f>IF(B21=" "," ",VLOOKUP(AO21,Therapieübersicht!$BJ$9:$BK$98,2,FALSE))</f>
        <v xml:space="preserve"> </v>
      </c>
      <c r="AR21" s="138" t="str">
        <f>IF(Kinder!C15&gt;0,Kinder!F15," ")</f>
        <v xml:space="preserve"> </v>
      </c>
    </row>
    <row r="22" spans="1:54" ht="13.5" customHeight="1">
      <c r="A22" s="211" t="str">
        <f t="shared" si="9"/>
        <v xml:space="preserve"> </v>
      </c>
      <c r="B22" s="212" t="str">
        <f>IF(Kinder!C16&gt;0,Kinder!C16," ")</f>
        <v xml:space="preserve"> </v>
      </c>
      <c r="C22" s="213" t="str">
        <f>IF(Kinder!L16=0,"",Kinder!L16)</f>
        <v/>
      </c>
      <c r="D22" s="220">
        <f t="shared" si="10"/>
        <v>0</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K22" s="135" t="str">
        <f t="shared" si="11"/>
        <v xml:space="preserve">-1 </v>
      </c>
      <c r="AL22" s="136" t="str">
        <f>IF(Kinder!C16&gt;0,Kinder!L16," ")</f>
        <v xml:space="preserve"> </v>
      </c>
      <c r="AM22" s="137" t="str">
        <f t="shared" si="12"/>
        <v>C</v>
      </c>
      <c r="AN22" s="216" t="str">
        <f>IF(Kinder!C16&gt;0,Kinder!G16," ")</f>
        <v xml:space="preserve"> </v>
      </c>
      <c r="AO22" s="217" t="str">
        <f>IF(Kinder!C16&gt;0,Kinder!P16," ")</f>
        <v xml:space="preserve"> </v>
      </c>
      <c r="AP22" s="134" t="str">
        <f>IF(Kinder!C16&gt;0,Kinder!H16," ")</f>
        <v xml:space="preserve"> </v>
      </c>
      <c r="AQ22" s="218" t="str">
        <f>IF(B22=" "," ",VLOOKUP(AO22,Therapieübersicht!$BJ$9:$BK$98,2,FALSE))</f>
        <v xml:space="preserve"> </v>
      </c>
      <c r="AR22" s="138" t="str">
        <f>IF(Kinder!C16&gt;0,Kinder!F16," ")</f>
        <v xml:space="preserve"> </v>
      </c>
    </row>
    <row r="23" spans="1:54" ht="13.5" customHeight="1">
      <c r="A23" s="211" t="str">
        <f t="shared" si="9"/>
        <v xml:space="preserve"> </v>
      </c>
      <c r="B23" s="212" t="str">
        <f>IF(Kinder!C17&gt;0,Kinder!C17," ")</f>
        <v xml:space="preserve"> </v>
      </c>
      <c r="C23" s="213" t="str">
        <f>IF(Kinder!L17=0,"",Kinder!L17)</f>
        <v/>
      </c>
      <c r="D23" s="220">
        <f t="shared" si="10"/>
        <v>0</v>
      </c>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K23" s="135" t="str">
        <f t="shared" si="11"/>
        <v xml:space="preserve">-1 </v>
      </c>
      <c r="AL23" s="136" t="str">
        <f>IF(Kinder!C17&gt;0,Kinder!L17," ")</f>
        <v xml:space="preserve"> </v>
      </c>
      <c r="AM23" s="137" t="str">
        <f t="shared" si="12"/>
        <v>C</v>
      </c>
      <c r="AN23" s="216" t="str">
        <f>IF(Kinder!C17&gt;0,Kinder!G17," ")</f>
        <v xml:space="preserve"> </v>
      </c>
      <c r="AO23" s="217" t="str">
        <f>IF(Kinder!C17&gt;0,Kinder!P17," ")</f>
        <v xml:space="preserve"> </v>
      </c>
      <c r="AP23" s="134" t="str">
        <f>IF(Kinder!C17&gt;0,Kinder!H17," ")</f>
        <v xml:space="preserve"> </v>
      </c>
      <c r="AQ23" s="218" t="str">
        <f>IF(B23=" "," ",VLOOKUP(AO23,Therapieübersicht!$BJ$9:$BK$98,2,FALSE))</f>
        <v xml:space="preserve"> </v>
      </c>
      <c r="AR23" s="138" t="str">
        <f>IF(Kinder!C17&gt;0,Kinder!F17," ")</f>
        <v xml:space="preserve"> </v>
      </c>
    </row>
    <row r="24" spans="1:54" ht="13.5" customHeight="1">
      <c r="A24" s="211" t="str">
        <f t="shared" si="9"/>
        <v xml:space="preserve"> </v>
      </c>
      <c r="B24" s="212" t="str">
        <f>IF(Kinder!C18&gt;0,Kinder!C18," ")</f>
        <v xml:space="preserve"> </v>
      </c>
      <c r="C24" s="213" t="str">
        <f>IF(Kinder!L18=0,"",Kinder!L18)</f>
        <v/>
      </c>
      <c r="D24" s="220">
        <f t="shared" si="10"/>
        <v>0</v>
      </c>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K24" s="135" t="str">
        <f t="shared" si="11"/>
        <v xml:space="preserve">-1 </v>
      </c>
      <c r="AL24" s="136" t="str">
        <f>IF(Kinder!C18&gt;0,Kinder!L18," ")</f>
        <v xml:space="preserve"> </v>
      </c>
      <c r="AM24" s="137" t="str">
        <f t="shared" si="12"/>
        <v>C</v>
      </c>
      <c r="AN24" s="216" t="str">
        <f>IF(Kinder!C18&gt;0,Kinder!G18," ")</f>
        <v xml:space="preserve"> </v>
      </c>
      <c r="AO24" s="217" t="str">
        <f>IF(Kinder!C18&gt;0,Kinder!P18," ")</f>
        <v xml:space="preserve"> </v>
      </c>
      <c r="AP24" s="134" t="str">
        <f>IF(Kinder!C18&gt;0,Kinder!H18," ")</f>
        <v xml:space="preserve"> </v>
      </c>
      <c r="AQ24" s="218" t="str">
        <f>IF(B24=" "," ",VLOOKUP(AO24,Therapieübersicht!$BJ$9:$BK$98,2,FALSE))</f>
        <v xml:space="preserve"> </v>
      </c>
      <c r="AR24" s="138" t="str">
        <f>IF(Kinder!C18&gt;0,Kinder!F18," ")</f>
        <v xml:space="preserve"> </v>
      </c>
    </row>
    <row r="25" spans="1:54" ht="13.5" customHeight="1">
      <c r="A25" s="211" t="str">
        <f t="shared" si="9"/>
        <v xml:space="preserve"> </v>
      </c>
      <c r="B25" s="212" t="str">
        <f>IF(Kinder!C19&gt;0,Kinder!C19," ")</f>
        <v xml:space="preserve"> </v>
      </c>
      <c r="C25" s="213" t="str">
        <f>IF(Kinder!L19=0,"",Kinder!L19)</f>
        <v/>
      </c>
      <c r="D25" s="220">
        <f t="shared" si="10"/>
        <v>0</v>
      </c>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K25" s="135" t="str">
        <f t="shared" si="11"/>
        <v xml:space="preserve">-1 </v>
      </c>
      <c r="AL25" s="136" t="str">
        <f>IF(Kinder!C19&gt;0,Kinder!L19," ")</f>
        <v xml:space="preserve"> </v>
      </c>
      <c r="AM25" s="137" t="str">
        <f t="shared" si="12"/>
        <v>C</v>
      </c>
      <c r="AN25" s="216" t="str">
        <f>IF(Kinder!C19&gt;0,Kinder!G19," ")</f>
        <v xml:space="preserve"> </v>
      </c>
      <c r="AO25" s="217" t="str">
        <f>IF(Kinder!C19&gt;0,Kinder!P19," ")</f>
        <v xml:space="preserve"> </v>
      </c>
      <c r="AP25" s="134" t="str">
        <f>IF(Kinder!C19&gt;0,Kinder!H19," ")</f>
        <v xml:space="preserve"> </v>
      </c>
      <c r="AQ25" s="218" t="str">
        <f>IF(B25=" "," ",VLOOKUP(AO25,Therapieübersicht!$BJ$9:$BK$98,2,FALSE))</f>
        <v xml:space="preserve"> </v>
      </c>
      <c r="AR25" s="138" t="str">
        <f>IF(Kinder!C19&gt;0,Kinder!F19," ")</f>
        <v xml:space="preserve"> </v>
      </c>
    </row>
    <row r="26" spans="1:54" ht="13.5" customHeight="1">
      <c r="A26" s="211" t="str">
        <f t="shared" si="9"/>
        <v xml:space="preserve"> </v>
      </c>
      <c r="B26" s="212" t="str">
        <f>IF(Kinder!C20&gt;0,Kinder!C20," ")</f>
        <v xml:space="preserve"> </v>
      </c>
      <c r="C26" s="213" t="str">
        <f>IF(Kinder!L20=0,"",Kinder!L20)</f>
        <v/>
      </c>
      <c r="D26" s="220">
        <f t="shared" si="10"/>
        <v>0</v>
      </c>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K26" s="135" t="str">
        <f t="shared" si="11"/>
        <v xml:space="preserve">-1 </v>
      </c>
      <c r="AL26" s="136" t="str">
        <f>IF(Kinder!C20&gt;0,Kinder!L20," ")</f>
        <v xml:space="preserve"> </v>
      </c>
      <c r="AM26" s="137" t="str">
        <f t="shared" si="12"/>
        <v>C</v>
      </c>
      <c r="AN26" s="216" t="str">
        <f>IF(Kinder!C20&gt;0,Kinder!G20," ")</f>
        <v xml:space="preserve"> </v>
      </c>
      <c r="AO26" s="217" t="str">
        <f>IF(Kinder!C20&gt;0,Kinder!P20," ")</f>
        <v xml:space="preserve"> </v>
      </c>
      <c r="AP26" s="134" t="str">
        <f>IF(Kinder!C20&gt;0,Kinder!H20," ")</f>
        <v xml:space="preserve"> </v>
      </c>
      <c r="AQ26" s="218" t="str">
        <f>IF(B26=" "," ",VLOOKUP(AO26,Therapieübersicht!$BJ$9:$BK$98,2,FALSE))</f>
        <v xml:space="preserve"> </v>
      </c>
      <c r="AR26" s="138" t="str">
        <f>IF(Kinder!C20&gt;0,Kinder!F20," ")</f>
        <v xml:space="preserve"> </v>
      </c>
    </row>
    <row r="27" spans="1:54" ht="13.5" customHeight="1">
      <c r="A27" s="211" t="str">
        <f t="shared" si="9"/>
        <v xml:space="preserve"> </v>
      </c>
      <c r="B27" s="212" t="str">
        <f>IF(Kinder!C21&gt;0,Kinder!C21," ")</f>
        <v xml:space="preserve"> </v>
      </c>
      <c r="C27" s="213" t="str">
        <f>IF(Kinder!L21=0,"",Kinder!L21)</f>
        <v/>
      </c>
      <c r="D27" s="220">
        <f t="shared" si="10"/>
        <v>0</v>
      </c>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K27" s="135" t="str">
        <f t="shared" si="11"/>
        <v xml:space="preserve">-1 </v>
      </c>
      <c r="AL27" s="136" t="str">
        <f>IF(Kinder!C21&gt;0,Kinder!L21," ")</f>
        <v xml:space="preserve"> </v>
      </c>
      <c r="AM27" s="137" t="str">
        <f t="shared" si="12"/>
        <v>C</v>
      </c>
      <c r="AN27" s="216" t="str">
        <f>IF(Kinder!C21&gt;0,Kinder!G21," ")</f>
        <v xml:space="preserve"> </v>
      </c>
      <c r="AO27" s="217" t="str">
        <f>IF(Kinder!C21&gt;0,Kinder!P21," ")</f>
        <v xml:space="preserve"> </v>
      </c>
      <c r="AP27" s="134" t="str">
        <f>IF(Kinder!C21&gt;0,Kinder!H21," ")</f>
        <v xml:space="preserve"> </v>
      </c>
      <c r="AQ27" s="218" t="str">
        <f>IF(B27=" "," ",VLOOKUP(AO27,Therapieübersicht!$BJ$9:$BK$98,2,FALSE))</f>
        <v xml:space="preserve"> </v>
      </c>
      <c r="AR27" s="138" t="str">
        <f>IF(Kinder!C21&gt;0,Kinder!F21," ")</f>
        <v xml:space="preserve"> </v>
      </c>
    </row>
    <row r="28" spans="1:54" ht="13.5" customHeight="1">
      <c r="A28" s="211" t="str">
        <f t="shared" si="9"/>
        <v xml:space="preserve"> </v>
      </c>
      <c r="B28" s="212" t="str">
        <f>IF(Kinder!C22&gt;0,Kinder!C22," ")</f>
        <v xml:space="preserve"> </v>
      </c>
      <c r="C28" s="213" t="str">
        <f>IF(Kinder!L22=0,"",Kinder!L22)</f>
        <v/>
      </c>
      <c r="D28" s="220">
        <f t="shared" si="10"/>
        <v>0</v>
      </c>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K28" s="135" t="str">
        <f t="shared" si="11"/>
        <v xml:space="preserve">-1 </v>
      </c>
      <c r="AL28" s="136" t="str">
        <f>IF(Kinder!C22&gt;0,Kinder!L22," ")</f>
        <v xml:space="preserve"> </v>
      </c>
      <c r="AM28" s="137" t="str">
        <f t="shared" si="12"/>
        <v>C</v>
      </c>
      <c r="AN28" s="216" t="str">
        <f>IF(Kinder!C22&gt;0,Kinder!G22," ")</f>
        <v xml:space="preserve"> </v>
      </c>
      <c r="AO28" s="217" t="str">
        <f>IF(Kinder!C22&gt;0,Kinder!P22," ")</f>
        <v xml:space="preserve"> </v>
      </c>
      <c r="AP28" s="134" t="str">
        <f>IF(Kinder!C22&gt;0,Kinder!H22," ")</f>
        <v xml:space="preserve"> </v>
      </c>
      <c r="AQ28" s="218" t="str">
        <f>IF(B28=" "," ",VLOOKUP(AO28,Therapieübersicht!$BJ$9:$BK$98,2,FALSE))</f>
        <v xml:space="preserve"> </v>
      </c>
      <c r="AR28" s="138" t="str">
        <f>IF(Kinder!C22&gt;0,Kinder!F22," ")</f>
        <v xml:space="preserve"> </v>
      </c>
    </row>
    <row r="29" spans="1:54" ht="13.5" customHeight="1">
      <c r="A29" s="211" t="str">
        <f t="shared" si="9"/>
        <v xml:space="preserve"> </v>
      </c>
      <c r="B29" s="212" t="str">
        <f>IF(Kinder!C23&gt;0,Kinder!C23," ")</f>
        <v xml:space="preserve"> </v>
      </c>
      <c r="C29" s="213" t="str">
        <f>IF(Kinder!L23=0,"",Kinder!L23)</f>
        <v/>
      </c>
      <c r="D29" s="220">
        <f t="shared" si="10"/>
        <v>0</v>
      </c>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K29" s="135" t="str">
        <f t="shared" si="11"/>
        <v xml:space="preserve">-1 </v>
      </c>
      <c r="AL29" s="136" t="str">
        <f>IF(Kinder!C23&gt;0,Kinder!L23," ")</f>
        <v xml:space="preserve"> </v>
      </c>
      <c r="AM29" s="137" t="str">
        <f t="shared" si="12"/>
        <v>C</v>
      </c>
      <c r="AN29" s="216" t="str">
        <f>IF(Kinder!C23&gt;0,Kinder!G23," ")</f>
        <v xml:space="preserve"> </v>
      </c>
      <c r="AO29" s="217" t="str">
        <f>IF(Kinder!C23&gt;0,Kinder!P23," ")</f>
        <v xml:space="preserve"> </v>
      </c>
      <c r="AP29" s="134" t="str">
        <f>IF(Kinder!C23&gt;0,Kinder!H23," ")</f>
        <v xml:space="preserve"> </v>
      </c>
      <c r="AQ29" s="218" t="str">
        <f>IF(B29=" "," ",VLOOKUP(AO29,Therapieübersicht!$BJ$9:$BK$98,2,FALSE))</f>
        <v xml:space="preserve"> </v>
      </c>
      <c r="AR29" s="138" t="str">
        <f>IF(Kinder!C23&gt;0,Kinder!F23," ")</f>
        <v xml:space="preserve"> </v>
      </c>
    </row>
    <row r="30" spans="1:54" ht="13.5" customHeight="1">
      <c r="A30" s="211" t="str">
        <f t="shared" si="9"/>
        <v xml:space="preserve"> </v>
      </c>
      <c r="B30" s="212" t="str">
        <f>IF(Kinder!C24&gt;0,Kinder!C24," ")</f>
        <v xml:space="preserve"> </v>
      </c>
      <c r="C30" s="213" t="str">
        <f>IF(Kinder!L24=0,"",Kinder!L24)</f>
        <v/>
      </c>
      <c r="D30" s="220">
        <f t="shared" si="10"/>
        <v>0</v>
      </c>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K30" s="135" t="str">
        <f t="shared" si="11"/>
        <v xml:space="preserve">-1 </v>
      </c>
      <c r="AL30" s="136" t="str">
        <f>IF(Kinder!C24&gt;0,Kinder!L24," ")</f>
        <v xml:space="preserve"> </v>
      </c>
      <c r="AM30" s="137" t="str">
        <f t="shared" si="12"/>
        <v>C</v>
      </c>
      <c r="AN30" s="216" t="str">
        <f>IF(Kinder!C24&gt;0,Kinder!G24," ")</f>
        <v xml:space="preserve"> </v>
      </c>
      <c r="AO30" s="217" t="str">
        <f>IF(Kinder!C24&gt;0,Kinder!P24," ")</f>
        <v xml:space="preserve"> </v>
      </c>
      <c r="AP30" s="134" t="str">
        <f>IF(Kinder!C24&gt;0,Kinder!H24," ")</f>
        <v xml:space="preserve"> </v>
      </c>
      <c r="AQ30" s="218" t="str">
        <f>IF(B30=" "," ",VLOOKUP(AO30,Therapieübersicht!$BJ$9:$BK$98,2,FALSE))</f>
        <v xml:space="preserve"> </v>
      </c>
      <c r="AR30" s="138" t="str">
        <f>IF(Kinder!C24&gt;0,Kinder!F24," ")</f>
        <v xml:space="preserve"> </v>
      </c>
    </row>
    <row r="31" spans="1:54" ht="13.5" customHeight="1">
      <c r="A31" s="211" t="str">
        <f t="shared" si="9"/>
        <v xml:space="preserve"> </v>
      </c>
      <c r="B31" s="212" t="str">
        <f>IF(Kinder!C25&gt;0,Kinder!C25," ")</f>
        <v xml:space="preserve"> </v>
      </c>
      <c r="C31" s="213" t="str">
        <f>IF(Kinder!L25=0,"",Kinder!L25)</f>
        <v/>
      </c>
      <c r="D31" s="220">
        <f t="shared" si="10"/>
        <v>0</v>
      </c>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K31" s="135" t="str">
        <f t="shared" si="11"/>
        <v xml:space="preserve">-1 </v>
      </c>
      <c r="AL31" s="136" t="str">
        <f>IF(Kinder!C25&gt;0,Kinder!L25," ")</f>
        <v xml:space="preserve"> </v>
      </c>
      <c r="AM31" s="137" t="str">
        <f t="shared" si="12"/>
        <v>C</v>
      </c>
      <c r="AN31" s="216" t="str">
        <f>IF(Kinder!C25&gt;0,Kinder!G25," ")</f>
        <v xml:space="preserve"> </v>
      </c>
      <c r="AO31" s="217" t="str">
        <f>IF(Kinder!C25&gt;0,Kinder!P25," ")</f>
        <v xml:space="preserve"> </v>
      </c>
      <c r="AP31" s="134" t="str">
        <f>IF(Kinder!C25&gt;0,Kinder!H25," ")</f>
        <v xml:space="preserve"> </v>
      </c>
      <c r="AQ31" s="218" t="str">
        <f>IF(B31=" "," ",VLOOKUP(AO31,Therapieübersicht!$BJ$9:$BK$98,2,FALSE))</f>
        <v xml:space="preserve"> </v>
      </c>
      <c r="AR31" s="138" t="str">
        <f>IF(Kinder!C25&gt;0,Kinder!F25," ")</f>
        <v xml:space="preserve"> </v>
      </c>
    </row>
    <row r="32" spans="1:54" ht="13.5" customHeight="1">
      <c r="A32" s="211" t="str">
        <f t="shared" si="9"/>
        <v xml:space="preserve"> </v>
      </c>
      <c r="B32" s="212" t="str">
        <f>IF(Kinder!C26&gt;0,Kinder!C26," ")</f>
        <v xml:space="preserve"> </v>
      </c>
      <c r="C32" s="213" t="str">
        <f>IF(Kinder!L26=0,"",Kinder!L26)</f>
        <v/>
      </c>
      <c r="D32" s="220">
        <f t="shared" si="10"/>
        <v>0</v>
      </c>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K32" s="135" t="str">
        <f t="shared" si="11"/>
        <v xml:space="preserve">-1 </v>
      </c>
      <c r="AL32" s="136" t="str">
        <f>IF(Kinder!C26&gt;0,Kinder!L26," ")</f>
        <v xml:space="preserve"> </v>
      </c>
      <c r="AM32" s="137" t="str">
        <f t="shared" si="12"/>
        <v>C</v>
      </c>
      <c r="AN32" s="216" t="str">
        <f>IF(Kinder!C26&gt;0,Kinder!G26," ")</f>
        <v xml:space="preserve"> </v>
      </c>
      <c r="AO32" s="217" t="str">
        <f>IF(Kinder!C26&gt;0,Kinder!P26," ")</f>
        <v xml:space="preserve"> </v>
      </c>
      <c r="AP32" s="134" t="str">
        <f>IF(Kinder!C26&gt;0,Kinder!H26," ")</f>
        <v xml:space="preserve"> </v>
      </c>
      <c r="AQ32" s="218" t="str">
        <f>IF(B32=" "," ",VLOOKUP(AO32,Therapieübersicht!$BJ$9:$BK$98,2,FALSE))</f>
        <v xml:space="preserve"> </v>
      </c>
      <c r="AR32" s="138" t="str">
        <f>IF(Kinder!C26&gt;0,Kinder!F26," ")</f>
        <v xml:space="preserve"> </v>
      </c>
    </row>
    <row r="33" spans="1:44" ht="13.5" customHeight="1">
      <c r="A33" s="211" t="str">
        <f t="shared" si="9"/>
        <v xml:space="preserve"> </v>
      </c>
      <c r="B33" s="212" t="str">
        <f>IF(Kinder!C27&gt;0,Kinder!C27," ")</f>
        <v xml:space="preserve"> </v>
      </c>
      <c r="C33" s="213" t="str">
        <f>IF(Kinder!L27=0,"",Kinder!L27)</f>
        <v/>
      </c>
      <c r="D33" s="220">
        <f t="shared" si="10"/>
        <v>0</v>
      </c>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K33" s="135" t="str">
        <f t="shared" si="11"/>
        <v xml:space="preserve">-1 </v>
      </c>
      <c r="AL33" s="136" t="str">
        <f>IF(Kinder!C27&gt;0,Kinder!L27," ")</f>
        <v xml:space="preserve"> </v>
      </c>
      <c r="AM33" s="137" t="str">
        <f t="shared" si="12"/>
        <v>C</v>
      </c>
      <c r="AN33" s="216" t="str">
        <f>IF(Kinder!C27&gt;0,Kinder!G27," ")</f>
        <v xml:space="preserve"> </v>
      </c>
      <c r="AO33" s="217" t="str">
        <f>IF(Kinder!C27&gt;0,Kinder!P27," ")</f>
        <v xml:space="preserve"> </v>
      </c>
      <c r="AP33" s="134" t="str">
        <f>IF(Kinder!C27&gt;0,Kinder!H27," ")</f>
        <v xml:space="preserve"> </v>
      </c>
      <c r="AQ33" s="218" t="str">
        <f>IF(B33=" "," ",VLOOKUP(AO33,Therapieübersicht!$BJ$9:$BK$98,2,FALSE))</f>
        <v xml:space="preserve"> </v>
      </c>
      <c r="AR33" s="138" t="str">
        <f>IF(Kinder!C27&gt;0,Kinder!F27," ")</f>
        <v xml:space="preserve"> </v>
      </c>
    </row>
    <row r="34" spans="1:44" ht="13.5" customHeight="1">
      <c r="A34" s="211" t="str">
        <f t="shared" si="9"/>
        <v xml:space="preserve"> </v>
      </c>
      <c r="B34" s="212" t="str">
        <f>IF(Kinder!C28&gt;0,Kinder!C28," ")</f>
        <v xml:space="preserve"> </v>
      </c>
      <c r="C34" s="213" t="str">
        <f>IF(Kinder!L28=0,"",Kinder!L28)</f>
        <v/>
      </c>
      <c r="D34" s="220">
        <f t="shared" si="10"/>
        <v>0</v>
      </c>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K34" s="135" t="str">
        <f t="shared" si="11"/>
        <v xml:space="preserve">-1 </v>
      </c>
      <c r="AL34" s="136" t="str">
        <f>IF(Kinder!C28&gt;0,Kinder!L28," ")</f>
        <v xml:space="preserve"> </v>
      </c>
      <c r="AM34" s="137" t="str">
        <f t="shared" si="12"/>
        <v>C</v>
      </c>
      <c r="AN34" s="216" t="str">
        <f>IF(Kinder!C28&gt;0,Kinder!G28," ")</f>
        <v xml:space="preserve"> </v>
      </c>
      <c r="AO34" s="217" t="str">
        <f>IF(Kinder!C28&gt;0,Kinder!P28," ")</f>
        <v xml:space="preserve"> </v>
      </c>
      <c r="AP34" s="134" t="str">
        <f>IF(Kinder!C28&gt;0,Kinder!H28," ")</f>
        <v xml:space="preserve"> </v>
      </c>
      <c r="AQ34" s="218" t="str">
        <f>IF(B34=" "," ",VLOOKUP(AO34,Therapieübersicht!$BJ$9:$BK$98,2,FALSE))</f>
        <v xml:space="preserve"> </v>
      </c>
      <c r="AR34" s="138" t="str">
        <f>IF(Kinder!C28&gt;0,Kinder!F28," ")</f>
        <v xml:space="preserve"> </v>
      </c>
    </row>
    <row r="35" spans="1:44" ht="13.5" customHeight="1">
      <c r="A35" s="211" t="str">
        <f t="shared" si="9"/>
        <v xml:space="preserve"> </v>
      </c>
      <c r="B35" s="212" t="str">
        <f>IF(Kinder!C29&gt;0,Kinder!C29," ")</f>
        <v xml:space="preserve"> </v>
      </c>
      <c r="C35" s="213" t="str">
        <f>IF(Kinder!L29=0,"",Kinder!L29)</f>
        <v/>
      </c>
      <c r="D35" s="220">
        <f t="shared" si="10"/>
        <v>0</v>
      </c>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K35" s="135" t="str">
        <f t="shared" si="11"/>
        <v xml:space="preserve">-1 </v>
      </c>
      <c r="AL35" s="136" t="str">
        <f>IF(Kinder!C29&gt;0,Kinder!L29," ")</f>
        <v xml:space="preserve"> </v>
      </c>
      <c r="AM35" s="137" t="str">
        <f t="shared" si="12"/>
        <v>C</v>
      </c>
      <c r="AN35" s="216" t="str">
        <f>IF(Kinder!C29&gt;0,Kinder!G29," ")</f>
        <v xml:space="preserve"> </v>
      </c>
      <c r="AO35" s="217" t="str">
        <f>IF(Kinder!C29&gt;0,Kinder!P29," ")</f>
        <v xml:space="preserve"> </v>
      </c>
      <c r="AP35" s="134" t="str">
        <f>IF(Kinder!C29&gt;0,Kinder!H29," ")</f>
        <v xml:space="preserve"> </v>
      </c>
      <c r="AQ35" s="218" t="str">
        <f>IF(B35=" "," ",VLOOKUP(AO35,Therapieübersicht!$BJ$9:$BK$98,2,FALSE))</f>
        <v xml:space="preserve"> </v>
      </c>
      <c r="AR35" s="138" t="str">
        <f>IF(Kinder!C29&gt;0,Kinder!F29," ")</f>
        <v xml:space="preserve"> </v>
      </c>
    </row>
    <row r="36" spans="1:44" ht="13.5" customHeight="1">
      <c r="A36" s="211" t="str">
        <f t="shared" si="9"/>
        <v xml:space="preserve"> </v>
      </c>
      <c r="B36" s="212" t="str">
        <f>IF(Kinder!C30&gt;0,Kinder!C30," ")</f>
        <v xml:space="preserve"> </v>
      </c>
      <c r="C36" s="213" t="str">
        <f>IF(Kinder!L30=0,"",Kinder!L30)</f>
        <v/>
      </c>
      <c r="D36" s="220">
        <f t="shared" si="10"/>
        <v>0</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K36" s="135" t="str">
        <f t="shared" si="11"/>
        <v xml:space="preserve">-1 </v>
      </c>
      <c r="AL36" s="136" t="str">
        <f>IF(Kinder!C30&gt;0,Kinder!L30," ")</f>
        <v xml:space="preserve"> </v>
      </c>
      <c r="AM36" s="137" t="str">
        <f t="shared" si="12"/>
        <v>C</v>
      </c>
      <c r="AN36" s="216" t="str">
        <f>IF(Kinder!C30&gt;0,Kinder!G30," ")</f>
        <v xml:space="preserve"> </v>
      </c>
      <c r="AO36" s="217" t="str">
        <f>IF(Kinder!C30&gt;0,Kinder!P30," ")</f>
        <v xml:space="preserve"> </v>
      </c>
      <c r="AP36" s="134" t="str">
        <f>IF(Kinder!C30&gt;0,Kinder!H30," ")</f>
        <v xml:space="preserve"> </v>
      </c>
      <c r="AQ36" s="218" t="str">
        <f>IF(B36=" "," ",VLOOKUP(AO36,Therapieübersicht!$BJ$9:$BK$98,2,FALSE))</f>
        <v xml:space="preserve"> </v>
      </c>
      <c r="AR36" s="138" t="str">
        <f>IF(Kinder!C30&gt;0,Kinder!F30," ")</f>
        <v xml:space="preserve"> </v>
      </c>
    </row>
    <row r="37" spans="1:44" ht="13.5" customHeight="1">
      <c r="A37" s="211" t="str">
        <f t="shared" si="9"/>
        <v xml:space="preserve"> </v>
      </c>
      <c r="B37" s="212" t="str">
        <f>IF(Kinder!C31&gt;0,Kinder!C31," ")</f>
        <v xml:space="preserve"> </v>
      </c>
      <c r="C37" s="213" t="str">
        <f>IF(Kinder!L31=0,"",Kinder!L31)</f>
        <v/>
      </c>
      <c r="D37" s="220">
        <f t="shared" si="10"/>
        <v>0</v>
      </c>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K37" s="135" t="str">
        <f t="shared" si="11"/>
        <v xml:space="preserve">-1 </v>
      </c>
      <c r="AL37" s="136" t="str">
        <f>IF(Kinder!C31&gt;0,Kinder!L31," ")</f>
        <v xml:space="preserve"> </v>
      </c>
      <c r="AM37" s="137" t="str">
        <f t="shared" si="12"/>
        <v>C</v>
      </c>
      <c r="AN37" s="216" t="str">
        <f>IF(Kinder!C31&gt;0,Kinder!G31," ")</f>
        <v xml:space="preserve"> </v>
      </c>
      <c r="AO37" s="217" t="str">
        <f>IF(Kinder!C31&gt;0,Kinder!P31," ")</f>
        <v xml:space="preserve"> </v>
      </c>
      <c r="AP37" s="134" t="str">
        <f>IF(Kinder!C31&gt;0,Kinder!H31," ")</f>
        <v xml:space="preserve"> </v>
      </c>
      <c r="AQ37" s="218" t="str">
        <f>IF(B37=" "," ",VLOOKUP(AO37,Therapieübersicht!$BJ$9:$BK$98,2,FALSE))</f>
        <v xml:space="preserve"> </v>
      </c>
      <c r="AR37" s="138" t="str">
        <f>IF(Kinder!C31&gt;0,Kinder!F31," ")</f>
        <v xml:space="preserve"> </v>
      </c>
    </row>
    <row r="38" spans="1:44" ht="13.5" customHeight="1">
      <c r="A38" s="211" t="str">
        <f t="shared" si="9"/>
        <v xml:space="preserve"> </v>
      </c>
      <c r="B38" s="212" t="str">
        <f>IF(Kinder!C32&gt;0,Kinder!C32," ")</f>
        <v xml:space="preserve"> </v>
      </c>
      <c r="C38" s="213" t="str">
        <f>IF(Kinder!L32=0,"",Kinder!L32)</f>
        <v/>
      </c>
      <c r="D38" s="220">
        <f t="shared" si="10"/>
        <v>0</v>
      </c>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K38" s="135" t="str">
        <f t="shared" si="11"/>
        <v xml:space="preserve">-1 </v>
      </c>
      <c r="AL38" s="136" t="str">
        <f>IF(Kinder!C32&gt;0,Kinder!L32," ")</f>
        <v xml:space="preserve"> </v>
      </c>
      <c r="AM38" s="137" t="str">
        <f t="shared" si="12"/>
        <v>C</v>
      </c>
      <c r="AN38" s="216" t="str">
        <f>IF(Kinder!C32&gt;0,Kinder!G32," ")</f>
        <v xml:space="preserve"> </v>
      </c>
      <c r="AO38" s="217" t="str">
        <f>IF(Kinder!C32&gt;0,Kinder!P32," ")</f>
        <v xml:space="preserve"> </v>
      </c>
      <c r="AP38" s="134" t="str">
        <f>IF(Kinder!C32&gt;0,Kinder!H32," ")</f>
        <v xml:space="preserve"> </v>
      </c>
      <c r="AQ38" s="218" t="str">
        <f>IF(B38=" "," ",VLOOKUP(AO38,Therapieübersicht!$BJ$9:$BK$98,2,FALSE))</f>
        <v xml:space="preserve"> </v>
      </c>
      <c r="AR38" s="138" t="str">
        <f>IF(Kinder!C32&gt;0,Kinder!F32," ")</f>
        <v xml:space="preserve"> </v>
      </c>
    </row>
    <row r="39" spans="1:44" ht="13.5" customHeight="1">
      <c r="A39" s="211" t="str">
        <f t="shared" si="9"/>
        <v xml:space="preserve"> </v>
      </c>
      <c r="B39" s="212" t="str">
        <f>IF(Kinder!C33&gt;0,Kinder!C33," ")</f>
        <v xml:space="preserve"> </v>
      </c>
      <c r="C39" s="213" t="str">
        <f>IF(Kinder!L33=0,"",Kinder!L33)</f>
        <v/>
      </c>
      <c r="D39" s="220">
        <f t="shared" si="10"/>
        <v>0</v>
      </c>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K39" s="135" t="str">
        <f t="shared" si="11"/>
        <v xml:space="preserve">-1 </v>
      </c>
      <c r="AL39" s="136" t="str">
        <f>IF(Kinder!C33&gt;0,Kinder!L33," ")</f>
        <v xml:space="preserve"> </v>
      </c>
      <c r="AM39" s="137" t="str">
        <f t="shared" si="12"/>
        <v>C</v>
      </c>
      <c r="AN39" s="216" t="str">
        <f>IF(Kinder!C33&gt;0,Kinder!G33," ")</f>
        <v xml:space="preserve"> </v>
      </c>
      <c r="AO39" s="217" t="str">
        <f>IF(Kinder!C33&gt;0,Kinder!P33," ")</f>
        <v xml:space="preserve"> </v>
      </c>
      <c r="AP39" s="134" t="str">
        <f>IF(Kinder!C33&gt;0,Kinder!H33," ")</f>
        <v xml:space="preserve"> </v>
      </c>
      <c r="AQ39" s="218" t="str">
        <f>IF(B39=" "," ",VLOOKUP(AO39,Therapieübersicht!$BJ$9:$BK$98,2,FALSE))</f>
        <v xml:space="preserve"> </v>
      </c>
      <c r="AR39" s="138" t="str">
        <f>IF(Kinder!C33&gt;0,Kinder!F33," ")</f>
        <v xml:space="preserve"> </v>
      </c>
    </row>
    <row r="40" spans="1:44" ht="13.5" customHeight="1">
      <c r="A40" s="211" t="str">
        <f t="shared" si="9"/>
        <v xml:space="preserve"> </v>
      </c>
      <c r="B40" s="212" t="str">
        <f>IF(Kinder!C34&gt;0,Kinder!C34," ")</f>
        <v xml:space="preserve"> </v>
      </c>
      <c r="C40" s="213" t="str">
        <f>IF(Kinder!L34=0,"",Kinder!L34)</f>
        <v/>
      </c>
      <c r="D40" s="220">
        <f t="shared" si="10"/>
        <v>0</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K40" s="135" t="str">
        <f t="shared" si="11"/>
        <v xml:space="preserve">-1 </v>
      </c>
      <c r="AL40" s="136" t="str">
        <f>IF(Kinder!C34&gt;0,Kinder!L34," ")</f>
        <v xml:space="preserve"> </v>
      </c>
      <c r="AM40" s="137" t="str">
        <f t="shared" si="12"/>
        <v>C</v>
      </c>
      <c r="AN40" s="216" t="str">
        <f>IF(Kinder!C34&gt;0,Kinder!G34," ")</f>
        <v xml:space="preserve"> </v>
      </c>
      <c r="AO40" s="217" t="str">
        <f>IF(Kinder!C34&gt;0,Kinder!P34," ")</f>
        <v xml:space="preserve"> </v>
      </c>
      <c r="AP40" s="134" t="str">
        <f>IF(Kinder!C34&gt;0,Kinder!H34," ")</f>
        <v xml:space="preserve"> </v>
      </c>
      <c r="AQ40" s="218" t="str">
        <f>IF(B40=" "," ",VLOOKUP(AO40,Therapieübersicht!$BJ$9:$BK$98,2,FALSE))</f>
        <v xml:space="preserve"> </v>
      </c>
      <c r="AR40" s="138" t="str">
        <f>IF(Kinder!C34&gt;0,Kinder!F34," ")</f>
        <v xml:space="preserve"> </v>
      </c>
    </row>
    <row r="41" spans="1:44" ht="13.5" customHeight="1">
      <c r="A41" s="211" t="str">
        <f t="shared" si="9"/>
        <v xml:space="preserve"> </v>
      </c>
      <c r="B41" s="212" t="str">
        <f>IF(Kinder!C35&gt;0,Kinder!C35," ")</f>
        <v xml:space="preserve"> </v>
      </c>
      <c r="C41" s="213" t="str">
        <f>IF(Kinder!L35=0,"",Kinder!L35)</f>
        <v/>
      </c>
      <c r="D41" s="220">
        <f t="shared" si="10"/>
        <v>0</v>
      </c>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K41" s="135" t="str">
        <f t="shared" si="11"/>
        <v xml:space="preserve">-1 </v>
      </c>
      <c r="AL41" s="136" t="str">
        <f>IF(Kinder!C35&gt;0,Kinder!L35," ")</f>
        <v xml:space="preserve"> </v>
      </c>
      <c r="AM41" s="137" t="str">
        <f t="shared" si="12"/>
        <v>C</v>
      </c>
      <c r="AN41" s="216" t="str">
        <f>IF(Kinder!C35&gt;0,Kinder!G35," ")</f>
        <v xml:space="preserve"> </v>
      </c>
      <c r="AO41" s="217" t="str">
        <f>IF(Kinder!C35&gt;0,Kinder!P35," ")</f>
        <v xml:space="preserve"> </v>
      </c>
      <c r="AP41" s="134" t="str">
        <f>IF(Kinder!C35&gt;0,Kinder!H35," ")</f>
        <v xml:space="preserve"> </v>
      </c>
      <c r="AQ41" s="218" t="str">
        <f>IF(B41=" "," ",VLOOKUP(AO41,Therapieübersicht!$BJ$9:$BK$98,2,FALSE))</f>
        <v xml:space="preserve"> </v>
      </c>
      <c r="AR41" s="138" t="str">
        <f>IF(Kinder!C35&gt;0,Kinder!F35," ")</f>
        <v xml:space="preserve"> </v>
      </c>
    </row>
    <row r="42" spans="1:44" ht="13.5" customHeight="1">
      <c r="A42" s="211" t="str">
        <f t="shared" si="9"/>
        <v xml:space="preserve"> </v>
      </c>
      <c r="B42" s="212" t="str">
        <f>IF(Kinder!C36&gt;0,Kinder!C36," ")</f>
        <v xml:space="preserve"> </v>
      </c>
      <c r="C42" s="213" t="str">
        <f>IF(Kinder!L36=0,"",Kinder!L36)</f>
        <v/>
      </c>
      <c r="D42" s="220">
        <f t="shared" si="10"/>
        <v>0</v>
      </c>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K42" s="135" t="str">
        <f t="shared" si="11"/>
        <v xml:space="preserve">-1 </v>
      </c>
      <c r="AL42" s="136" t="str">
        <f>IF(Kinder!C36&gt;0,Kinder!L36," ")</f>
        <v xml:space="preserve"> </v>
      </c>
      <c r="AM42" s="137" t="str">
        <f t="shared" si="12"/>
        <v>C</v>
      </c>
      <c r="AN42" s="216" t="str">
        <f>IF(Kinder!C36&gt;0,Kinder!G36," ")</f>
        <v xml:space="preserve"> </v>
      </c>
      <c r="AO42" s="217" t="str">
        <f>IF(Kinder!C36&gt;0,Kinder!P36," ")</f>
        <v xml:space="preserve"> </v>
      </c>
      <c r="AP42" s="134" t="str">
        <f>IF(Kinder!C36&gt;0,Kinder!H36," ")</f>
        <v xml:space="preserve"> </v>
      </c>
      <c r="AQ42" s="218" t="str">
        <f>IF(B42=" "," ",VLOOKUP(AO42,Therapieübersicht!$BJ$9:$BK$98,2,FALSE))</f>
        <v xml:space="preserve"> </v>
      </c>
      <c r="AR42" s="138" t="str">
        <f>IF(Kinder!C36&gt;0,Kinder!F36," ")</f>
        <v xml:space="preserve"> </v>
      </c>
    </row>
    <row r="43" spans="1:44" ht="13.5" customHeight="1">
      <c r="A43" s="211" t="str">
        <f t="shared" si="9"/>
        <v xml:space="preserve"> </v>
      </c>
      <c r="B43" s="212" t="str">
        <f>IF(Kinder!C37&gt;0,Kinder!C37," ")</f>
        <v xml:space="preserve"> </v>
      </c>
      <c r="C43" s="213" t="str">
        <f>IF(Kinder!L37=0,"",Kinder!L37)</f>
        <v/>
      </c>
      <c r="D43" s="220">
        <f t="shared" si="10"/>
        <v>0</v>
      </c>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K43" s="135" t="str">
        <f t="shared" si="11"/>
        <v xml:space="preserve">-1 </v>
      </c>
      <c r="AL43" s="136" t="str">
        <f>IF(Kinder!C37&gt;0,Kinder!L37," ")</f>
        <v xml:space="preserve"> </v>
      </c>
      <c r="AM43" s="137" t="str">
        <f t="shared" si="12"/>
        <v>C</v>
      </c>
      <c r="AN43" s="216" t="str">
        <f>IF(Kinder!C37&gt;0,Kinder!G37," ")</f>
        <v xml:space="preserve"> </v>
      </c>
      <c r="AO43" s="217" t="str">
        <f>IF(Kinder!C37&gt;0,Kinder!P37," ")</f>
        <v xml:space="preserve"> </v>
      </c>
      <c r="AP43" s="134" t="str">
        <f>IF(Kinder!C37&gt;0,Kinder!H37," ")</f>
        <v xml:space="preserve"> </v>
      </c>
      <c r="AQ43" s="218" t="str">
        <f>IF(B43=" "," ",VLOOKUP(AO43,Therapieübersicht!$BJ$9:$BK$98,2,FALSE))</f>
        <v xml:space="preserve"> </v>
      </c>
      <c r="AR43" s="138" t="str">
        <f>IF(Kinder!C37&gt;0,Kinder!F37," ")</f>
        <v xml:space="preserve"> </v>
      </c>
    </row>
    <row r="44" spans="1:44" ht="13.5" customHeight="1">
      <c r="A44" s="211" t="str">
        <f t="shared" si="9"/>
        <v xml:space="preserve"> </v>
      </c>
      <c r="B44" s="212" t="str">
        <f>IF(Kinder!C38&gt;0,Kinder!C38," ")</f>
        <v xml:space="preserve"> </v>
      </c>
      <c r="C44" s="213" t="str">
        <f>IF(Kinder!L38=0,"",Kinder!L38)</f>
        <v/>
      </c>
      <c r="D44" s="220">
        <f t="shared" si="10"/>
        <v>0</v>
      </c>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K44" s="135" t="str">
        <f t="shared" si="11"/>
        <v xml:space="preserve">-1 </v>
      </c>
      <c r="AL44" s="136" t="str">
        <f>IF(Kinder!C38&gt;0,Kinder!L38," ")</f>
        <v xml:space="preserve"> </v>
      </c>
      <c r="AM44" s="137" t="str">
        <f t="shared" si="12"/>
        <v>C</v>
      </c>
      <c r="AN44" s="216" t="str">
        <f>IF(Kinder!C38&gt;0,Kinder!G38," ")</f>
        <v xml:space="preserve"> </v>
      </c>
      <c r="AO44" s="217" t="str">
        <f>IF(Kinder!C38&gt;0,Kinder!P38," ")</f>
        <v xml:space="preserve"> </v>
      </c>
      <c r="AP44" s="134" t="str">
        <f>IF(Kinder!C38&gt;0,Kinder!H38," ")</f>
        <v xml:space="preserve"> </v>
      </c>
      <c r="AQ44" s="218" t="str">
        <f>IF(B44=" "," ",VLOOKUP(AO44,Therapieübersicht!$BJ$9:$BK$98,2,FALSE))</f>
        <v xml:space="preserve"> </v>
      </c>
      <c r="AR44" s="138" t="str">
        <f>IF(Kinder!C38&gt;0,Kinder!F38," ")</f>
        <v xml:space="preserve"> </v>
      </c>
    </row>
    <row r="45" spans="1:44" ht="13.5" customHeight="1">
      <c r="A45" s="211" t="str">
        <f t="shared" si="9"/>
        <v xml:space="preserve"> </v>
      </c>
      <c r="B45" s="212" t="str">
        <f>IF(Kinder!C39&gt;0,Kinder!C39," ")</f>
        <v xml:space="preserve"> </v>
      </c>
      <c r="C45" s="213" t="str">
        <f>IF(Kinder!L39=0,"",Kinder!L39)</f>
        <v/>
      </c>
      <c r="D45" s="220">
        <f t="shared" si="10"/>
        <v>0</v>
      </c>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K45" s="135" t="str">
        <f t="shared" si="11"/>
        <v xml:space="preserve">-1 </v>
      </c>
      <c r="AL45" s="136" t="str">
        <f>IF(Kinder!C39&gt;0,Kinder!L39," ")</f>
        <v xml:space="preserve"> </v>
      </c>
      <c r="AM45" s="137" t="str">
        <f t="shared" si="12"/>
        <v>C</v>
      </c>
      <c r="AN45" s="216" t="str">
        <f>IF(Kinder!C39&gt;0,Kinder!G39," ")</f>
        <v xml:space="preserve"> </v>
      </c>
      <c r="AO45" s="217" t="str">
        <f>IF(Kinder!C39&gt;0,Kinder!P39," ")</f>
        <v xml:space="preserve"> </v>
      </c>
      <c r="AP45" s="134" t="str">
        <f>IF(Kinder!C39&gt;0,Kinder!H39," ")</f>
        <v xml:space="preserve"> </v>
      </c>
      <c r="AQ45" s="218" t="str">
        <f>IF(B45=" "," ",VLOOKUP(AO45,Therapieübersicht!$BJ$9:$BK$98,2,FALSE))</f>
        <v xml:space="preserve"> </v>
      </c>
      <c r="AR45" s="138" t="str">
        <f>IF(Kinder!C39&gt;0,Kinder!F39," ")</f>
        <v xml:space="preserve"> </v>
      </c>
    </row>
    <row r="46" spans="1:44" ht="13.5" customHeight="1">
      <c r="A46" s="211" t="str">
        <f t="shared" si="9"/>
        <v xml:space="preserve"> </v>
      </c>
      <c r="B46" s="212" t="str">
        <f>IF(Kinder!C40&gt;0,Kinder!C40," ")</f>
        <v xml:space="preserve"> </v>
      </c>
      <c r="C46" s="213" t="str">
        <f>IF(Kinder!L40=0,"",Kinder!L40)</f>
        <v/>
      </c>
      <c r="D46" s="220">
        <f t="shared" si="10"/>
        <v>0</v>
      </c>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K46" s="135" t="str">
        <f t="shared" si="11"/>
        <v xml:space="preserve">-1 </v>
      </c>
      <c r="AL46" s="136" t="str">
        <f>IF(Kinder!C40&gt;0,Kinder!L40," ")</f>
        <v xml:space="preserve"> </v>
      </c>
      <c r="AM46" s="137" t="str">
        <f t="shared" si="12"/>
        <v>C</v>
      </c>
      <c r="AN46" s="216" t="str">
        <f>IF(Kinder!C40&gt;0,Kinder!G40," ")</f>
        <v xml:space="preserve"> </v>
      </c>
      <c r="AO46" s="217" t="str">
        <f>IF(Kinder!C40&gt;0,Kinder!P40," ")</f>
        <v xml:space="preserve"> </v>
      </c>
      <c r="AP46" s="134" t="str">
        <f>IF(Kinder!C40&gt;0,Kinder!H40," ")</f>
        <v xml:space="preserve"> </v>
      </c>
      <c r="AQ46" s="218" t="str">
        <f>IF(B46=" "," ",VLOOKUP(AO46,Therapieübersicht!$BJ$9:$BK$98,2,FALSE))</f>
        <v xml:space="preserve"> </v>
      </c>
      <c r="AR46" s="138" t="str">
        <f>IF(Kinder!C40&gt;0,Kinder!F40," ")</f>
        <v xml:space="preserve"> </v>
      </c>
    </row>
    <row r="47" spans="1:44" ht="13.5" customHeight="1">
      <c r="A47" s="211" t="str">
        <f t="shared" si="9"/>
        <v xml:space="preserve"> </v>
      </c>
      <c r="B47" s="212" t="str">
        <f>IF(Kinder!C41&gt;0,Kinder!C41," ")</f>
        <v xml:space="preserve"> </v>
      </c>
      <c r="C47" s="213" t="str">
        <f>IF(Kinder!L41=0,"",Kinder!L41)</f>
        <v/>
      </c>
      <c r="D47" s="220">
        <f t="shared" si="10"/>
        <v>0</v>
      </c>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K47" s="135" t="str">
        <f t="shared" si="11"/>
        <v xml:space="preserve">-1 </v>
      </c>
      <c r="AL47" s="136" t="str">
        <f>IF(Kinder!C41&gt;0,Kinder!L41," ")</f>
        <v xml:space="preserve"> </v>
      </c>
      <c r="AM47" s="137" t="str">
        <f t="shared" si="12"/>
        <v>C</v>
      </c>
      <c r="AN47" s="216" t="str">
        <f>IF(Kinder!C41&gt;0,Kinder!G41," ")</f>
        <v xml:space="preserve"> </v>
      </c>
      <c r="AO47" s="217" t="str">
        <f>IF(Kinder!C41&gt;0,Kinder!P41," ")</f>
        <v xml:space="preserve"> </v>
      </c>
      <c r="AP47" s="134" t="str">
        <f>IF(Kinder!C41&gt;0,Kinder!H41," ")</f>
        <v xml:space="preserve"> </v>
      </c>
      <c r="AQ47" s="218" t="str">
        <f>IF(B47=" "," ",VLOOKUP(AO47,Therapieübersicht!$BJ$9:$BK$98,2,FALSE))</f>
        <v xml:space="preserve"> </v>
      </c>
      <c r="AR47" s="138" t="str">
        <f>IF(Kinder!C41&gt;0,Kinder!F41," ")</f>
        <v xml:space="preserve"> </v>
      </c>
    </row>
    <row r="48" spans="1:44" ht="13.5" customHeight="1">
      <c r="A48" s="211" t="str">
        <f t="shared" si="9"/>
        <v xml:space="preserve"> </v>
      </c>
      <c r="B48" s="212" t="str">
        <f>IF(Kinder!C42&gt;0,Kinder!C42," ")</f>
        <v xml:space="preserve"> </v>
      </c>
      <c r="C48" s="213" t="str">
        <f>IF(Kinder!L42=0,"",Kinder!L42)</f>
        <v/>
      </c>
      <c r="D48" s="220">
        <f t="shared" si="10"/>
        <v>0</v>
      </c>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K48" s="135" t="str">
        <f t="shared" si="11"/>
        <v xml:space="preserve">-1 </v>
      </c>
      <c r="AL48" s="136" t="str">
        <f>IF(Kinder!C42&gt;0,Kinder!L42," ")</f>
        <v xml:space="preserve"> </v>
      </c>
      <c r="AM48" s="137" t="str">
        <f t="shared" si="12"/>
        <v>C</v>
      </c>
      <c r="AN48" s="216" t="str">
        <f>IF(Kinder!C42&gt;0,Kinder!G42," ")</f>
        <v xml:space="preserve"> </v>
      </c>
      <c r="AO48" s="217" t="str">
        <f>IF(Kinder!C42&gt;0,Kinder!P42," ")</f>
        <v xml:space="preserve"> </v>
      </c>
      <c r="AP48" s="134" t="str">
        <f>IF(Kinder!C42&gt;0,Kinder!H42," ")</f>
        <v xml:space="preserve"> </v>
      </c>
      <c r="AQ48" s="218" t="str">
        <f>IF(B48=" "," ",VLOOKUP(AO48,Therapieübersicht!$BJ$9:$BK$98,2,FALSE))</f>
        <v xml:space="preserve"> </v>
      </c>
      <c r="AR48" s="138" t="str">
        <f>IF(Kinder!C42&gt;0,Kinder!F42," ")</f>
        <v xml:space="preserve"> </v>
      </c>
    </row>
    <row r="49" spans="1:44" ht="13.5" customHeight="1">
      <c r="A49" s="211" t="str">
        <f t="shared" si="9"/>
        <v xml:space="preserve"> </v>
      </c>
      <c r="B49" s="212" t="str">
        <f>IF(Kinder!C43&gt;0,Kinder!C43," ")</f>
        <v xml:space="preserve"> </v>
      </c>
      <c r="C49" s="213" t="str">
        <f>IF(Kinder!L43=0,"",Kinder!L43)</f>
        <v/>
      </c>
      <c r="D49" s="220">
        <f t="shared" si="10"/>
        <v>0</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K49" s="135" t="str">
        <f t="shared" si="11"/>
        <v xml:space="preserve">-1 </v>
      </c>
      <c r="AL49" s="136" t="str">
        <f>IF(Kinder!C43&gt;0,Kinder!L43," ")</f>
        <v xml:space="preserve"> </v>
      </c>
      <c r="AM49" s="137" t="str">
        <f t="shared" si="12"/>
        <v>C</v>
      </c>
      <c r="AN49" s="216" t="str">
        <f>IF(Kinder!C43&gt;0,Kinder!G43," ")</f>
        <v xml:space="preserve"> </v>
      </c>
      <c r="AO49" s="217" t="str">
        <f>IF(Kinder!C43&gt;0,Kinder!P43," ")</f>
        <v xml:space="preserve"> </v>
      </c>
      <c r="AP49" s="134" t="str">
        <f>IF(Kinder!C43&gt;0,Kinder!H43," ")</f>
        <v xml:space="preserve"> </v>
      </c>
      <c r="AQ49" s="218" t="str">
        <f>IF(B49=" "," ",VLOOKUP(AO49,Therapieübersicht!$BJ$9:$BK$98,2,FALSE))</f>
        <v xml:space="preserve"> </v>
      </c>
      <c r="AR49" s="138" t="str">
        <f>IF(Kinder!C43&gt;0,Kinder!F43," ")</f>
        <v xml:space="preserve"> </v>
      </c>
    </row>
    <row r="50" spans="1:44" ht="13.5" customHeight="1">
      <c r="A50" s="211" t="str">
        <f t="shared" si="9"/>
        <v xml:space="preserve"> </v>
      </c>
      <c r="B50" s="212" t="str">
        <f>IF(Kinder!C44&gt;0,Kinder!C44," ")</f>
        <v xml:space="preserve"> </v>
      </c>
      <c r="C50" s="213" t="str">
        <f>IF(Kinder!L44=0,"",Kinder!L44)</f>
        <v/>
      </c>
      <c r="D50" s="220">
        <f t="shared" si="10"/>
        <v>0</v>
      </c>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K50" s="135" t="str">
        <f t="shared" si="11"/>
        <v xml:space="preserve">-1 </v>
      </c>
      <c r="AL50" s="136" t="str">
        <f>IF(Kinder!C44&gt;0,Kinder!L44," ")</f>
        <v xml:space="preserve"> </v>
      </c>
      <c r="AM50" s="137" t="str">
        <f t="shared" si="12"/>
        <v>C</v>
      </c>
      <c r="AN50" s="216" t="str">
        <f>IF(Kinder!C44&gt;0,Kinder!G44," ")</f>
        <v xml:space="preserve"> </v>
      </c>
      <c r="AO50" s="217" t="str">
        <f>IF(Kinder!C44&gt;0,Kinder!P44," ")</f>
        <v xml:space="preserve"> </v>
      </c>
      <c r="AP50" s="134" t="str">
        <f>IF(Kinder!C44&gt;0,Kinder!H44," ")</f>
        <v xml:space="preserve"> </v>
      </c>
      <c r="AQ50" s="218" t="str">
        <f>IF(B50=" "," ",VLOOKUP(AO50,Therapieübersicht!$BJ$9:$BK$98,2,FALSE))</f>
        <v xml:space="preserve"> </v>
      </c>
      <c r="AR50" s="138" t="str">
        <f>IF(Kinder!C44&gt;0,Kinder!F44," ")</f>
        <v xml:space="preserve"> </v>
      </c>
    </row>
    <row r="51" spans="1:44" ht="13.5" customHeight="1">
      <c r="A51" s="211" t="str">
        <f t="shared" si="9"/>
        <v xml:space="preserve"> </v>
      </c>
      <c r="B51" s="212" t="str">
        <f>IF(Kinder!C45&gt;0,Kinder!C45," ")</f>
        <v xml:space="preserve"> </v>
      </c>
      <c r="C51" s="213" t="str">
        <f>IF(Kinder!L45=0,"",Kinder!L45)</f>
        <v/>
      </c>
      <c r="D51" s="220">
        <f t="shared" si="10"/>
        <v>0</v>
      </c>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K51" s="135" t="str">
        <f t="shared" si="11"/>
        <v xml:space="preserve">-1 </v>
      </c>
      <c r="AL51" s="136" t="str">
        <f>IF(Kinder!C45&gt;0,Kinder!L45," ")</f>
        <v xml:space="preserve"> </v>
      </c>
      <c r="AM51" s="137" t="str">
        <f t="shared" si="12"/>
        <v>C</v>
      </c>
      <c r="AN51" s="216" t="str">
        <f>IF(Kinder!C45&gt;0,Kinder!G45," ")</f>
        <v xml:space="preserve"> </v>
      </c>
      <c r="AO51" s="217" t="str">
        <f>IF(Kinder!C45&gt;0,Kinder!P45," ")</f>
        <v xml:space="preserve"> </v>
      </c>
      <c r="AP51" s="134" t="str">
        <f>IF(Kinder!C45&gt;0,Kinder!H45," ")</f>
        <v xml:space="preserve"> </v>
      </c>
      <c r="AQ51" s="218" t="str">
        <f>IF(B51=" "," ",VLOOKUP(AO51,Therapieübersicht!$BJ$9:$BK$98,2,FALSE))</f>
        <v xml:space="preserve"> </v>
      </c>
      <c r="AR51" s="138" t="str">
        <f>IF(Kinder!C45&gt;0,Kinder!F45," ")</f>
        <v xml:space="preserve"> </v>
      </c>
    </row>
    <row r="52" spans="1:44" ht="13.5" customHeight="1">
      <c r="A52" s="211" t="str">
        <f t="shared" si="9"/>
        <v xml:space="preserve"> </v>
      </c>
      <c r="B52" s="212" t="str">
        <f>IF(Kinder!C46&gt;0,Kinder!C46," ")</f>
        <v xml:space="preserve"> </v>
      </c>
      <c r="C52" s="213" t="str">
        <f>IF(Kinder!L46=0,"",Kinder!L46)</f>
        <v/>
      </c>
      <c r="D52" s="220">
        <f t="shared" si="10"/>
        <v>0</v>
      </c>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K52" s="135" t="str">
        <f t="shared" si="11"/>
        <v xml:space="preserve">-1 </v>
      </c>
      <c r="AL52" s="136" t="str">
        <f>IF(Kinder!C46&gt;0,Kinder!L46," ")</f>
        <v xml:space="preserve"> </v>
      </c>
      <c r="AM52" s="137" t="str">
        <f t="shared" si="12"/>
        <v>C</v>
      </c>
      <c r="AN52" s="216" t="str">
        <f>IF(Kinder!C46&gt;0,Kinder!G46," ")</f>
        <v xml:space="preserve"> </v>
      </c>
      <c r="AO52" s="217" t="str">
        <f>IF(Kinder!C46&gt;0,Kinder!P46," ")</f>
        <v xml:space="preserve"> </v>
      </c>
      <c r="AP52" s="134" t="str">
        <f>IF(Kinder!C46&gt;0,Kinder!H46," ")</f>
        <v xml:space="preserve"> </v>
      </c>
      <c r="AQ52" s="218" t="str">
        <f>IF(B52=" "," ",VLOOKUP(AO52,Therapieübersicht!$BJ$9:$BK$98,2,FALSE))</f>
        <v xml:space="preserve"> </v>
      </c>
      <c r="AR52" s="138" t="str">
        <f>IF(Kinder!C46&gt;0,Kinder!F46," ")</f>
        <v xml:space="preserve"> </v>
      </c>
    </row>
    <row r="53" spans="1:44" ht="13.5" customHeight="1">
      <c r="A53" s="211" t="str">
        <f t="shared" si="9"/>
        <v xml:space="preserve"> </v>
      </c>
      <c r="B53" s="212" t="str">
        <f>IF(Kinder!C47&gt;0,Kinder!C47," ")</f>
        <v xml:space="preserve"> </v>
      </c>
      <c r="C53" s="213" t="str">
        <f>IF(Kinder!L47=0,"",Kinder!L47)</f>
        <v/>
      </c>
      <c r="D53" s="220">
        <f t="shared" si="10"/>
        <v>0</v>
      </c>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K53" s="135" t="str">
        <f t="shared" si="11"/>
        <v xml:space="preserve">-1 </v>
      </c>
      <c r="AL53" s="136" t="str">
        <f>IF(Kinder!C47&gt;0,Kinder!L47," ")</f>
        <v xml:space="preserve"> </v>
      </c>
      <c r="AM53" s="137" t="str">
        <f t="shared" si="12"/>
        <v>C</v>
      </c>
      <c r="AN53" s="216" t="str">
        <f>IF(Kinder!C47&gt;0,Kinder!G47," ")</f>
        <v xml:space="preserve"> </v>
      </c>
      <c r="AO53" s="217" t="str">
        <f>IF(Kinder!C47&gt;0,Kinder!P47," ")</f>
        <v xml:space="preserve"> </v>
      </c>
      <c r="AP53" s="134" t="str">
        <f>IF(Kinder!C47&gt;0,Kinder!H47," ")</f>
        <v xml:space="preserve"> </v>
      </c>
      <c r="AQ53" s="218" t="str">
        <f>IF(B53=" "," ",VLOOKUP(AO53,Therapieübersicht!$BJ$9:$BK$98,2,FALSE))</f>
        <v xml:space="preserve"> </v>
      </c>
      <c r="AR53" s="138" t="str">
        <f>IF(Kinder!C47&gt;0,Kinder!F47," ")</f>
        <v xml:space="preserve"> </v>
      </c>
    </row>
    <row r="54" spans="1:44" ht="13.5" customHeight="1">
      <c r="A54" s="211" t="str">
        <f t="shared" si="9"/>
        <v xml:space="preserve"> </v>
      </c>
      <c r="B54" s="212" t="str">
        <f>IF(Kinder!C48&gt;0,Kinder!C48," ")</f>
        <v xml:space="preserve"> </v>
      </c>
      <c r="C54" s="213" t="str">
        <f>IF(Kinder!L48=0,"",Kinder!L48)</f>
        <v/>
      </c>
      <c r="D54" s="220">
        <f t="shared" si="10"/>
        <v>0</v>
      </c>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K54" s="135" t="str">
        <f t="shared" si="11"/>
        <v xml:space="preserve">-1 </v>
      </c>
      <c r="AL54" s="136" t="str">
        <f>IF(Kinder!C48&gt;0,Kinder!L48," ")</f>
        <v xml:space="preserve"> </v>
      </c>
      <c r="AM54" s="137" t="str">
        <f t="shared" si="12"/>
        <v>C</v>
      </c>
      <c r="AN54" s="216" t="str">
        <f>IF(Kinder!C48&gt;0,Kinder!G48," ")</f>
        <v xml:space="preserve"> </v>
      </c>
      <c r="AO54" s="217" t="str">
        <f>IF(Kinder!C48&gt;0,Kinder!P48," ")</f>
        <v xml:space="preserve"> </v>
      </c>
      <c r="AP54" s="134" t="str">
        <f>IF(Kinder!C48&gt;0,Kinder!H48," ")</f>
        <v xml:space="preserve"> </v>
      </c>
      <c r="AQ54" s="218" t="str">
        <f>IF(B54=" "," ",VLOOKUP(AO54,Therapieübersicht!$BJ$9:$BK$98,2,FALSE))</f>
        <v xml:space="preserve"> </v>
      </c>
      <c r="AR54" s="138" t="str">
        <f>IF(Kinder!C48&gt;0,Kinder!F48," ")</f>
        <v xml:space="preserve"> </v>
      </c>
    </row>
    <row r="55" spans="1:44" ht="13.5" customHeight="1">
      <c r="A55" s="211" t="str">
        <f t="shared" si="9"/>
        <v xml:space="preserve"> </v>
      </c>
      <c r="B55" s="212" t="str">
        <f>IF(Kinder!C49&gt;0,Kinder!C49," ")</f>
        <v xml:space="preserve"> </v>
      </c>
      <c r="C55" s="213" t="str">
        <f>IF(Kinder!L49=0,"",Kinder!L49)</f>
        <v/>
      </c>
      <c r="D55" s="220">
        <f t="shared" si="10"/>
        <v>0</v>
      </c>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K55" s="135" t="str">
        <f t="shared" si="11"/>
        <v xml:space="preserve">-1 </v>
      </c>
      <c r="AL55" s="136" t="str">
        <f>IF(Kinder!C49&gt;0,Kinder!L49," ")</f>
        <v xml:space="preserve"> </v>
      </c>
      <c r="AM55" s="137" t="str">
        <f t="shared" si="12"/>
        <v>C</v>
      </c>
      <c r="AN55" s="216" t="str">
        <f>IF(Kinder!C49&gt;0,Kinder!G49," ")</f>
        <v xml:space="preserve"> </v>
      </c>
      <c r="AO55" s="217" t="str">
        <f>IF(Kinder!C49&gt;0,Kinder!P49," ")</f>
        <v xml:space="preserve"> </v>
      </c>
      <c r="AP55" s="134" t="str">
        <f>IF(Kinder!C49&gt;0,Kinder!H49," ")</f>
        <v xml:space="preserve"> </v>
      </c>
      <c r="AQ55" s="218" t="str">
        <f>IF(B55=" "," ",VLOOKUP(AO55,Therapieübersicht!$BJ$9:$BK$98,2,FALSE))</f>
        <v xml:space="preserve"> </v>
      </c>
      <c r="AR55" s="138" t="str">
        <f>IF(Kinder!C49&gt;0,Kinder!F49," ")</f>
        <v xml:space="preserve"> </v>
      </c>
    </row>
    <row r="56" spans="1:44" ht="13.5" customHeight="1">
      <c r="A56" s="211" t="str">
        <f t="shared" si="9"/>
        <v xml:space="preserve"> </v>
      </c>
      <c r="B56" s="212" t="str">
        <f>IF(Kinder!C50&gt;0,Kinder!C50," ")</f>
        <v xml:space="preserve"> </v>
      </c>
      <c r="C56" s="213" t="str">
        <f>IF(Kinder!L50=0,"",Kinder!L50)</f>
        <v/>
      </c>
      <c r="D56" s="220">
        <f t="shared" si="10"/>
        <v>0</v>
      </c>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K56" s="135" t="str">
        <f t="shared" si="11"/>
        <v xml:space="preserve">-1 </v>
      </c>
      <c r="AL56" s="136" t="str">
        <f>IF(Kinder!C50&gt;0,Kinder!L50," ")</f>
        <v xml:space="preserve"> </v>
      </c>
      <c r="AM56" s="137" t="str">
        <f t="shared" si="12"/>
        <v>C</v>
      </c>
      <c r="AN56" s="216" t="str">
        <f>IF(Kinder!C50&gt;0,Kinder!G50," ")</f>
        <v xml:space="preserve"> </v>
      </c>
      <c r="AO56" s="217" t="str">
        <f>IF(Kinder!C50&gt;0,Kinder!P50," ")</f>
        <v xml:space="preserve"> </v>
      </c>
      <c r="AP56" s="134" t="str">
        <f>IF(Kinder!C50&gt;0,Kinder!H50," ")</f>
        <v xml:space="preserve"> </v>
      </c>
      <c r="AQ56" s="218" t="str">
        <f>IF(B56=" "," ",VLOOKUP(AO56,Therapieübersicht!$BJ$9:$BK$98,2,FALSE))</f>
        <v xml:space="preserve"> </v>
      </c>
      <c r="AR56" s="138" t="str">
        <f>IF(Kinder!C50&gt;0,Kinder!F50," ")</f>
        <v xml:space="preserve"> </v>
      </c>
    </row>
    <row r="57" spans="1:44" ht="13.5" customHeight="1">
      <c r="A57" s="211" t="str">
        <f t="shared" si="9"/>
        <v xml:space="preserve"> </v>
      </c>
      <c r="B57" s="212" t="str">
        <f>IF(Kinder!C51&gt;0,Kinder!C51," ")</f>
        <v xml:space="preserve"> </v>
      </c>
      <c r="C57" s="213" t="str">
        <f>IF(Kinder!L51=0,"",Kinder!L51)</f>
        <v/>
      </c>
      <c r="D57" s="220">
        <f t="shared" si="10"/>
        <v>0</v>
      </c>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K57" s="135" t="str">
        <f t="shared" si="11"/>
        <v xml:space="preserve">-1 </v>
      </c>
      <c r="AL57" s="136" t="str">
        <f>IF(Kinder!C51&gt;0,Kinder!L51," ")</f>
        <v xml:space="preserve"> </v>
      </c>
      <c r="AM57" s="137" t="str">
        <f t="shared" si="12"/>
        <v>C</v>
      </c>
      <c r="AN57" s="216" t="str">
        <f>IF(Kinder!C51&gt;0,Kinder!G51," ")</f>
        <v xml:space="preserve"> </v>
      </c>
      <c r="AO57" s="217" t="str">
        <f>IF(Kinder!C51&gt;0,Kinder!P51," ")</f>
        <v xml:space="preserve"> </v>
      </c>
      <c r="AP57" s="134" t="str">
        <f>IF(Kinder!C51&gt;0,Kinder!H51," ")</f>
        <v xml:space="preserve"> </v>
      </c>
      <c r="AQ57" s="218" t="str">
        <f>IF(B57=" "," ",VLOOKUP(AO57,Therapieübersicht!$BJ$9:$BK$98,2,FALSE))</f>
        <v xml:space="preserve"> </v>
      </c>
      <c r="AR57" s="138" t="str">
        <f>IF(Kinder!C51&gt;0,Kinder!F51," ")</f>
        <v xml:space="preserve"> </v>
      </c>
    </row>
    <row r="58" spans="1:44" ht="13.5" customHeight="1">
      <c r="A58" s="211" t="str">
        <f t="shared" si="9"/>
        <v xml:space="preserve"> </v>
      </c>
      <c r="B58" s="212" t="str">
        <f>IF(Kinder!C52&gt;0,Kinder!C52," ")</f>
        <v xml:space="preserve"> </v>
      </c>
      <c r="C58" s="213" t="str">
        <f>IF(Kinder!L52=0,"",Kinder!L52)</f>
        <v/>
      </c>
      <c r="D58" s="220">
        <f t="shared" si="10"/>
        <v>0</v>
      </c>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K58" s="135" t="str">
        <f t="shared" si="11"/>
        <v xml:space="preserve">-1 </v>
      </c>
      <c r="AL58" s="136" t="str">
        <f>IF(Kinder!C52&gt;0,Kinder!L52," ")</f>
        <v xml:space="preserve"> </v>
      </c>
      <c r="AM58" s="137" t="str">
        <f t="shared" si="12"/>
        <v>C</v>
      </c>
      <c r="AN58" s="216" t="str">
        <f>IF(Kinder!C52&gt;0,Kinder!G52," ")</f>
        <v xml:space="preserve"> </v>
      </c>
      <c r="AO58" s="217" t="str">
        <f>IF(Kinder!C52&gt;0,Kinder!P52," ")</f>
        <v xml:space="preserve"> </v>
      </c>
      <c r="AP58" s="134" t="str">
        <f>IF(Kinder!C52&gt;0,Kinder!H52," ")</f>
        <v xml:space="preserve"> </v>
      </c>
      <c r="AQ58" s="218" t="str">
        <f>IF(B58=" "," ",VLOOKUP(AO58,Therapieübersicht!$BJ$9:$BK$98,2,FALSE))</f>
        <v xml:space="preserve"> </v>
      </c>
      <c r="AR58" s="138" t="str">
        <f>IF(Kinder!C52&gt;0,Kinder!F52," ")</f>
        <v xml:space="preserve"> </v>
      </c>
    </row>
    <row r="59" spans="1:44" ht="13.5" customHeight="1">
      <c r="A59" s="211" t="str">
        <f t="shared" si="9"/>
        <v xml:space="preserve"> </v>
      </c>
      <c r="B59" s="212" t="str">
        <f>IF(Kinder!C53&gt;0,Kinder!C53," ")</f>
        <v xml:space="preserve"> </v>
      </c>
      <c r="C59" s="213" t="str">
        <f>IF(Kinder!L53=0,"",Kinder!L53)</f>
        <v/>
      </c>
      <c r="D59" s="220">
        <f t="shared" si="10"/>
        <v>0</v>
      </c>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K59" s="135" t="str">
        <f t="shared" si="11"/>
        <v xml:space="preserve">-1 </v>
      </c>
      <c r="AL59" s="136" t="str">
        <f>IF(Kinder!C53&gt;0,Kinder!L53," ")</f>
        <v xml:space="preserve"> </v>
      </c>
      <c r="AM59" s="137" t="str">
        <f t="shared" si="12"/>
        <v>C</v>
      </c>
      <c r="AN59" s="216" t="str">
        <f>IF(Kinder!C53&gt;0,Kinder!G53," ")</f>
        <v xml:space="preserve"> </v>
      </c>
      <c r="AO59" s="217" t="str">
        <f>IF(Kinder!C53&gt;0,Kinder!P53," ")</f>
        <v xml:space="preserve"> </v>
      </c>
      <c r="AP59" s="134" t="str">
        <f>IF(Kinder!C53&gt;0,Kinder!H53," ")</f>
        <v xml:space="preserve"> </v>
      </c>
      <c r="AQ59" s="218" t="str">
        <f>IF(B59=" "," ",VLOOKUP(AO59,Therapieübersicht!$BJ$9:$BK$98,2,FALSE))</f>
        <v xml:space="preserve"> </v>
      </c>
      <c r="AR59" s="138" t="str">
        <f>IF(Kinder!C53&gt;0,Kinder!F53," ")</f>
        <v xml:space="preserve"> </v>
      </c>
    </row>
    <row r="60" spans="1:44" ht="13.5" customHeight="1">
      <c r="A60" s="211" t="str">
        <f t="shared" si="9"/>
        <v xml:space="preserve"> </v>
      </c>
      <c r="B60" s="212" t="str">
        <f>IF(Kinder!C54&gt;0,Kinder!C54," ")</f>
        <v xml:space="preserve"> </v>
      </c>
      <c r="C60" s="213" t="str">
        <f>IF(Kinder!L54=0,"",Kinder!L54)</f>
        <v/>
      </c>
      <c r="D60" s="220">
        <f t="shared" si="10"/>
        <v>0</v>
      </c>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K60" s="135" t="str">
        <f t="shared" si="11"/>
        <v xml:space="preserve">-1 </v>
      </c>
      <c r="AL60" s="136" t="str">
        <f>IF(Kinder!C54&gt;0,Kinder!L54," ")</f>
        <v xml:space="preserve"> </v>
      </c>
      <c r="AM60" s="137" t="str">
        <f t="shared" si="12"/>
        <v>C</v>
      </c>
      <c r="AN60" s="216" t="str">
        <f>IF(Kinder!C54&gt;0,Kinder!G54," ")</f>
        <v xml:space="preserve"> </v>
      </c>
      <c r="AO60" s="217" t="str">
        <f>IF(Kinder!C54&gt;0,Kinder!P54," ")</f>
        <v xml:space="preserve"> </v>
      </c>
      <c r="AP60" s="134" t="str">
        <f>IF(Kinder!C54&gt;0,Kinder!H54," ")</f>
        <v xml:space="preserve"> </v>
      </c>
      <c r="AQ60" s="218" t="str">
        <f>IF(B60=" "," ",VLOOKUP(AO60,Therapieübersicht!$BJ$9:$BK$98,2,FALSE))</f>
        <v xml:space="preserve"> </v>
      </c>
      <c r="AR60" s="138" t="str">
        <f>IF(Kinder!C54&gt;0,Kinder!F54," ")</f>
        <v xml:space="preserve"> </v>
      </c>
    </row>
    <row r="61" spans="1:44" ht="13.5" customHeight="1">
      <c r="A61" s="211" t="str">
        <f t="shared" si="9"/>
        <v xml:space="preserve"> </v>
      </c>
      <c r="B61" s="212" t="str">
        <f>IF(Kinder!C55&gt;0,Kinder!C55," ")</f>
        <v xml:space="preserve"> </v>
      </c>
      <c r="C61" s="213" t="str">
        <f>IF(Kinder!L55=0,"",Kinder!L55)</f>
        <v/>
      </c>
      <c r="D61" s="220">
        <f t="shared" si="10"/>
        <v>0</v>
      </c>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K61" s="135" t="str">
        <f t="shared" si="11"/>
        <v xml:space="preserve">-1 </v>
      </c>
      <c r="AL61" s="136" t="str">
        <f>IF(Kinder!C55&gt;0,Kinder!L55," ")</f>
        <v xml:space="preserve"> </v>
      </c>
      <c r="AM61" s="137" t="str">
        <f t="shared" si="12"/>
        <v>C</v>
      </c>
      <c r="AN61" s="216" t="str">
        <f>IF(Kinder!C55&gt;0,Kinder!G55," ")</f>
        <v xml:space="preserve"> </v>
      </c>
      <c r="AO61" s="217" t="str">
        <f>IF(Kinder!C55&gt;0,Kinder!P55," ")</f>
        <v xml:space="preserve"> </v>
      </c>
      <c r="AP61" s="134" t="str">
        <f>IF(Kinder!C55&gt;0,Kinder!H55," ")</f>
        <v xml:space="preserve"> </v>
      </c>
      <c r="AQ61" s="218" t="str">
        <f>IF(B61=" "," ",VLOOKUP(AO61,Therapieübersicht!$BJ$9:$BK$98,2,FALSE))</f>
        <v xml:space="preserve"> </v>
      </c>
      <c r="AR61" s="138" t="str">
        <f>IF(Kinder!C55&gt;0,Kinder!F55," ")</f>
        <v xml:space="preserve"> </v>
      </c>
    </row>
    <row r="62" spans="1:44" ht="13.5" customHeight="1">
      <c r="A62" s="211" t="str">
        <f t="shared" si="9"/>
        <v xml:space="preserve"> </v>
      </c>
      <c r="B62" s="212" t="str">
        <f>IF(Kinder!C56&gt;0,Kinder!C56," ")</f>
        <v xml:space="preserve"> </v>
      </c>
      <c r="C62" s="213" t="str">
        <f>IF(Kinder!L56=0,"",Kinder!L56)</f>
        <v/>
      </c>
      <c r="D62" s="220">
        <f t="shared" si="10"/>
        <v>0</v>
      </c>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K62" s="135" t="str">
        <f t="shared" si="11"/>
        <v xml:space="preserve">-1 </v>
      </c>
      <c r="AL62" s="136" t="str">
        <f>IF(Kinder!C56&gt;0,Kinder!L56," ")</f>
        <v xml:space="preserve"> </v>
      </c>
      <c r="AM62" s="137" t="str">
        <f t="shared" si="12"/>
        <v>C</v>
      </c>
      <c r="AN62" s="216" t="str">
        <f>IF(Kinder!C56&gt;0,Kinder!G56," ")</f>
        <v xml:space="preserve"> </v>
      </c>
      <c r="AO62" s="217" t="str">
        <f>IF(Kinder!C56&gt;0,Kinder!P56," ")</f>
        <v xml:space="preserve"> </v>
      </c>
      <c r="AP62" s="134" t="str">
        <f>IF(Kinder!C56&gt;0,Kinder!H56," ")</f>
        <v xml:space="preserve"> </v>
      </c>
      <c r="AQ62" s="218" t="str">
        <f>IF(B62=" "," ",VLOOKUP(AO62,Therapieübersicht!$BJ$9:$BK$98,2,FALSE))</f>
        <v xml:space="preserve"> </v>
      </c>
      <c r="AR62" s="138" t="str">
        <f>IF(Kinder!C56&gt;0,Kinder!F56," ")</f>
        <v xml:space="preserve"> </v>
      </c>
    </row>
    <row r="63" spans="1:44" ht="13.5" customHeight="1">
      <c r="A63" s="211" t="str">
        <f t="shared" si="9"/>
        <v xml:space="preserve"> </v>
      </c>
      <c r="B63" s="212" t="str">
        <f>IF(Kinder!C57&gt;0,Kinder!C57," ")</f>
        <v xml:space="preserve"> </v>
      </c>
      <c r="C63" s="213" t="str">
        <f>IF(Kinder!L57=0,"",Kinder!L57)</f>
        <v/>
      </c>
      <c r="D63" s="220">
        <f t="shared" si="10"/>
        <v>0</v>
      </c>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K63" s="135" t="str">
        <f t="shared" si="11"/>
        <v xml:space="preserve">-1 </v>
      </c>
      <c r="AL63" s="136" t="str">
        <f>IF(Kinder!C57&gt;0,Kinder!L57," ")</f>
        <v xml:space="preserve"> </v>
      </c>
      <c r="AM63" s="137" t="str">
        <f t="shared" si="12"/>
        <v>C</v>
      </c>
      <c r="AN63" s="216" t="str">
        <f>IF(Kinder!C57&gt;0,Kinder!G57," ")</f>
        <v xml:space="preserve"> </v>
      </c>
      <c r="AO63" s="217" t="str">
        <f>IF(Kinder!C57&gt;0,Kinder!P57," ")</f>
        <v xml:space="preserve"> </v>
      </c>
      <c r="AP63" s="134" t="str">
        <f>IF(Kinder!C57&gt;0,Kinder!H57," ")</f>
        <v xml:space="preserve"> </v>
      </c>
      <c r="AQ63" s="218" t="str">
        <f>IF(B63=" "," ",VLOOKUP(AO63,Therapieübersicht!$BJ$9:$BK$98,2,FALSE))</f>
        <v xml:space="preserve"> </v>
      </c>
      <c r="AR63" s="138" t="str">
        <f>IF(Kinder!C57&gt;0,Kinder!F57," ")</f>
        <v xml:space="preserve"> </v>
      </c>
    </row>
    <row r="64" spans="1:44" ht="13.5" customHeight="1">
      <c r="A64" s="211" t="str">
        <f t="shared" si="9"/>
        <v xml:space="preserve"> </v>
      </c>
      <c r="B64" s="212" t="str">
        <f>IF(Kinder!C58&gt;0,Kinder!C58," ")</f>
        <v xml:space="preserve"> </v>
      </c>
      <c r="C64" s="213" t="str">
        <f>IF(Kinder!L58=0,"",Kinder!L58)</f>
        <v/>
      </c>
      <c r="D64" s="220">
        <f t="shared" si="10"/>
        <v>0</v>
      </c>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K64" s="135" t="str">
        <f t="shared" si="11"/>
        <v xml:space="preserve">-1 </v>
      </c>
      <c r="AL64" s="136" t="str">
        <f>IF(Kinder!C58&gt;0,Kinder!L58," ")</f>
        <v xml:space="preserve"> </v>
      </c>
      <c r="AM64" s="137" t="str">
        <f t="shared" si="12"/>
        <v>C</v>
      </c>
      <c r="AN64" s="216" t="str">
        <f>IF(Kinder!C58&gt;0,Kinder!G58," ")</f>
        <v xml:space="preserve"> </v>
      </c>
      <c r="AO64" s="217" t="str">
        <f>IF(Kinder!C58&gt;0,Kinder!P58," ")</f>
        <v xml:space="preserve"> </v>
      </c>
      <c r="AP64" s="134" t="str">
        <f>IF(Kinder!C58&gt;0,Kinder!H58," ")</f>
        <v xml:space="preserve"> </v>
      </c>
      <c r="AQ64" s="218" t="str">
        <f>IF(B64=" "," ",VLOOKUP(AO64,Therapieübersicht!$BJ$9:$BK$98,2,FALSE))</f>
        <v xml:space="preserve"> </v>
      </c>
      <c r="AR64" s="138" t="str">
        <f>IF(Kinder!C58&gt;0,Kinder!F58," ")</f>
        <v xml:space="preserve"> </v>
      </c>
    </row>
    <row r="65" spans="1:44" ht="13.5" customHeight="1">
      <c r="A65" s="211" t="str">
        <f t="shared" si="9"/>
        <v xml:space="preserve"> </v>
      </c>
      <c r="B65" s="212" t="str">
        <f>IF(Kinder!C59&gt;0,Kinder!C59," ")</f>
        <v xml:space="preserve"> </v>
      </c>
      <c r="C65" s="213" t="str">
        <f>IF(Kinder!L59=0,"",Kinder!L59)</f>
        <v/>
      </c>
      <c r="D65" s="220">
        <f t="shared" si="10"/>
        <v>0</v>
      </c>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K65" s="135" t="str">
        <f t="shared" si="11"/>
        <v xml:space="preserve">-1 </v>
      </c>
      <c r="AL65" s="136" t="str">
        <f>IF(Kinder!C59&gt;0,Kinder!L59," ")</f>
        <v xml:space="preserve"> </v>
      </c>
      <c r="AM65" s="137" t="str">
        <f t="shared" si="12"/>
        <v>C</v>
      </c>
      <c r="AN65" s="216" t="str">
        <f>IF(Kinder!C59&gt;0,Kinder!G59," ")</f>
        <v xml:space="preserve"> </v>
      </c>
      <c r="AO65" s="217" t="str">
        <f>IF(Kinder!C59&gt;0,Kinder!P59," ")</f>
        <v xml:space="preserve"> </v>
      </c>
      <c r="AP65" s="134" t="str">
        <f>IF(Kinder!C59&gt;0,Kinder!H59," ")</f>
        <v xml:space="preserve"> </v>
      </c>
      <c r="AQ65" s="218" t="str">
        <f>IF(B65=" "," ",VLOOKUP(AO65,Therapieübersicht!$BJ$9:$BK$98,2,FALSE))</f>
        <v xml:space="preserve"> </v>
      </c>
      <c r="AR65" s="138" t="str">
        <f>IF(Kinder!C59&gt;0,Kinder!F59," ")</f>
        <v xml:space="preserve"> </v>
      </c>
    </row>
    <row r="66" spans="1:44" ht="13.5" customHeight="1">
      <c r="A66" s="211" t="str">
        <f t="shared" si="9"/>
        <v xml:space="preserve"> </v>
      </c>
      <c r="B66" s="212" t="str">
        <f>IF(Kinder!C60&gt;0,Kinder!C60," ")</f>
        <v xml:space="preserve"> </v>
      </c>
      <c r="C66" s="213" t="str">
        <f>IF(Kinder!L60=0,"",Kinder!L60)</f>
        <v/>
      </c>
      <c r="D66" s="220">
        <f t="shared" si="10"/>
        <v>0</v>
      </c>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K66" s="135" t="str">
        <f t="shared" si="11"/>
        <v xml:space="preserve">-1 </v>
      </c>
      <c r="AL66" s="136" t="str">
        <f>IF(Kinder!C60&gt;0,Kinder!L60," ")</f>
        <v xml:space="preserve"> </v>
      </c>
      <c r="AM66" s="137" t="str">
        <f t="shared" si="12"/>
        <v>C</v>
      </c>
      <c r="AN66" s="216" t="str">
        <f>IF(Kinder!C60&gt;0,Kinder!G60," ")</f>
        <v xml:space="preserve"> </v>
      </c>
      <c r="AO66" s="217" t="str">
        <f>IF(Kinder!C60&gt;0,Kinder!P60," ")</f>
        <v xml:space="preserve"> </v>
      </c>
      <c r="AP66" s="134" t="str">
        <f>IF(Kinder!C60&gt;0,Kinder!H60," ")</f>
        <v xml:space="preserve"> </v>
      </c>
      <c r="AQ66" s="218" t="str">
        <f>IF(B66=" "," ",VLOOKUP(AO66,Therapieübersicht!$BJ$9:$BK$98,2,FALSE))</f>
        <v xml:space="preserve"> </v>
      </c>
      <c r="AR66" s="138" t="str">
        <f>IF(Kinder!C60&gt;0,Kinder!F60," ")</f>
        <v xml:space="preserve"> </v>
      </c>
    </row>
    <row r="67" spans="1:44" ht="13.5" customHeight="1">
      <c r="A67" s="211" t="str">
        <f t="shared" si="9"/>
        <v xml:space="preserve"> </v>
      </c>
      <c r="B67" s="212" t="str">
        <f>IF(Kinder!C61&gt;0,Kinder!C61," ")</f>
        <v xml:space="preserve"> </v>
      </c>
      <c r="C67" s="213" t="str">
        <f>IF(Kinder!L61=0,"",Kinder!L61)</f>
        <v/>
      </c>
      <c r="D67" s="220">
        <f t="shared" si="10"/>
        <v>0</v>
      </c>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K67" s="135" t="str">
        <f t="shared" si="11"/>
        <v xml:space="preserve">-1 </v>
      </c>
      <c r="AL67" s="136" t="str">
        <f>IF(Kinder!C61&gt;0,Kinder!L61," ")</f>
        <v xml:space="preserve"> </v>
      </c>
      <c r="AM67" s="137" t="str">
        <f t="shared" si="12"/>
        <v>C</v>
      </c>
      <c r="AN67" s="216" t="str">
        <f>IF(Kinder!C61&gt;0,Kinder!G61," ")</f>
        <v xml:space="preserve"> </v>
      </c>
      <c r="AO67" s="217" t="str">
        <f>IF(Kinder!C61&gt;0,Kinder!P61," ")</f>
        <v xml:space="preserve"> </v>
      </c>
      <c r="AP67" s="134" t="str">
        <f>IF(Kinder!C61&gt;0,Kinder!H61," ")</f>
        <v xml:space="preserve"> </v>
      </c>
      <c r="AQ67" s="218" t="str">
        <f>IF(B67=" "," ",VLOOKUP(AO67,Therapieübersicht!$BJ$9:$BK$98,2,FALSE))</f>
        <v xml:space="preserve"> </v>
      </c>
      <c r="AR67" s="138" t="str">
        <f>IF(Kinder!C61&gt;0,Kinder!F61," ")</f>
        <v xml:space="preserve"> </v>
      </c>
    </row>
    <row r="68" spans="1:44" ht="13.5" customHeight="1">
      <c r="A68" s="211" t="str">
        <f t="shared" si="9"/>
        <v xml:space="preserve"> </v>
      </c>
      <c r="B68" s="212" t="str">
        <f>IF(Kinder!C62&gt;0,Kinder!C62," ")</f>
        <v xml:space="preserve"> </v>
      </c>
      <c r="C68" s="213" t="str">
        <f>IF(Kinder!L62=0,"",Kinder!L62)</f>
        <v/>
      </c>
      <c r="D68" s="220">
        <f t="shared" si="10"/>
        <v>0</v>
      </c>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K68" s="135" t="str">
        <f t="shared" si="11"/>
        <v xml:space="preserve">-1 </v>
      </c>
      <c r="AL68" s="136" t="str">
        <f>IF(Kinder!C62&gt;0,Kinder!L62," ")</f>
        <v xml:space="preserve"> </v>
      </c>
      <c r="AM68" s="137" t="str">
        <f t="shared" si="12"/>
        <v>C</v>
      </c>
      <c r="AN68" s="216" t="str">
        <f>IF(Kinder!C62&gt;0,Kinder!G62," ")</f>
        <v xml:space="preserve"> </v>
      </c>
      <c r="AO68" s="217" t="str">
        <f>IF(Kinder!C62&gt;0,Kinder!P62," ")</f>
        <v xml:space="preserve"> </v>
      </c>
      <c r="AP68" s="134" t="str">
        <f>IF(Kinder!C62&gt;0,Kinder!H62," ")</f>
        <v xml:space="preserve"> </v>
      </c>
      <c r="AQ68" s="218" t="str">
        <f>IF(B68=" "," ",VLOOKUP(AO68,Therapieübersicht!$BJ$9:$BK$98,2,FALSE))</f>
        <v xml:space="preserve"> </v>
      </c>
      <c r="AR68" s="138" t="str">
        <f>IF(Kinder!C62&gt;0,Kinder!F62," ")</f>
        <v xml:space="preserve"> </v>
      </c>
    </row>
    <row r="69" spans="1:44" ht="13.5" customHeight="1">
      <c r="A69" s="211" t="str">
        <f t="shared" si="9"/>
        <v xml:space="preserve"> </v>
      </c>
      <c r="B69" s="212" t="str">
        <f>IF(Kinder!C63&gt;0,Kinder!C63," ")</f>
        <v xml:space="preserve"> </v>
      </c>
      <c r="C69" s="213" t="str">
        <f>IF(Kinder!L63=0,"",Kinder!L63)</f>
        <v/>
      </c>
      <c r="D69" s="220">
        <f t="shared" si="10"/>
        <v>0</v>
      </c>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K69" s="135" t="str">
        <f t="shared" si="11"/>
        <v xml:space="preserve">-1 </v>
      </c>
      <c r="AL69" s="136" t="str">
        <f>IF(Kinder!C63&gt;0,Kinder!L63," ")</f>
        <v xml:space="preserve"> </v>
      </c>
      <c r="AM69" s="137" t="str">
        <f t="shared" si="12"/>
        <v>C</v>
      </c>
      <c r="AN69" s="216" t="str">
        <f>IF(Kinder!C63&gt;0,Kinder!G63," ")</f>
        <v xml:space="preserve"> </v>
      </c>
      <c r="AO69" s="217" t="str">
        <f>IF(Kinder!C63&gt;0,Kinder!P63," ")</f>
        <v xml:space="preserve"> </v>
      </c>
      <c r="AP69" s="134" t="str">
        <f>IF(Kinder!C63&gt;0,Kinder!H63," ")</f>
        <v xml:space="preserve"> </v>
      </c>
      <c r="AQ69" s="218" t="str">
        <f>IF(B69=" "," ",VLOOKUP(AO69,Therapieübersicht!$BJ$9:$BK$98,2,FALSE))</f>
        <v xml:space="preserve"> </v>
      </c>
      <c r="AR69" s="138" t="str">
        <f>IF(Kinder!C63&gt;0,Kinder!F63," ")</f>
        <v xml:space="preserve"> </v>
      </c>
    </row>
    <row r="70" spans="1:44" ht="13.5" customHeight="1">
      <c r="A70" s="211" t="str">
        <f t="shared" si="9"/>
        <v xml:space="preserve"> </v>
      </c>
      <c r="B70" s="212" t="str">
        <f>IF(Kinder!C64&gt;0,Kinder!C64," ")</f>
        <v xml:space="preserve"> </v>
      </c>
      <c r="C70" s="213" t="str">
        <f>IF(Kinder!L64=0,"",Kinder!L64)</f>
        <v/>
      </c>
      <c r="D70" s="220">
        <f t="shared" si="10"/>
        <v>0</v>
      </c>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K70" s="135" t="str">
        <f t="shared" si="11"/>
        <v xml:space="preserve">-1 </v>
      </c>
      <c r="AL70" s="136" t="str">
        <f>IF(Kinder!C64&gt;0,Kinder!L64," ")</f>
        <v xml:space="preserve"> </v>
      </c>
      <c r="AM70" s="137" t="str">
        <f t="shared" si="12"/>
        <v>C</v>
      </c>
      <c r="AN70" s="216" t="str">
        <f>IF(Kinder!C64&gt;0,Kinder!G64," ")</f>
        <v xml:space="preserve"> </v>
      </c>
      <c r="AO70" s="217" t="str">
        <f>IF(Kinder!C64&gt;0,Kinder!P64," ")</f>
        <v xml:space="preserve"> </v>
      </c>
      <c r="AP70" s="134" t="str">
        <f>IF(Kinder!C64&gt;0,Kinder!H64," ")</f>
        <v xml:space="preserve"> </v>
      </c>
      <c r="AQ70" s="218" t="str">
        <f>IF(B70=" "," ",VLOOKUP(AO70,Therapieübersicht!$BJ$9:$BK$98,2,FALSE))</f>
        <v xml:space="preserve"> </v>
      </c>
      <c r="AR70" s="138" t="str">
        <f>IF(Kinder!C64&gt;0,Kinder!F64," ")</f>
        <v xml:space="preserve"> </v>
      </c>
    </row>
    <row r="71" spans="1:44" ht="13.5" customHeight="1">
      <c r="A71" s="211" t="str">
        <f t="shared" si="9"/>
        <v xml:space="preserve"> </v>
      </c>
      <c r="B71" s="212" t="str">
        <f>IF(Kinder!C65&gt;0,Kinder!C65," ")</f>
        <v xml:space="preserve"> </v>
      </c>
      <c r="C71" s="213" t="str">
        <f>IF(Kinder!L65=0,"",Kinder!L65)</f>
        <v/>
      </c>
      <c r="D71" s="220">
        <f t="shared" si="10"/>
        <v>0</v>
      </c>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K71" s="135" t="str">
        <f t="shared" si="11"/>
        <v xml:space="preserve">-1 </v>
      </c>
      <c r="AL71" s="136" t="str">
        <f>IF(Kinder!C65&gt;0,Kinder!L65," ")</f>
        <v xml:space="preserve"> </v>
      </c>
      <c r="AM71" s="137" t="str">
        <f t="shared" si="12"/>
        <v>C</v>
      </c>
      <c r="AN71" s="216" t="str">
        <f>IF(Kinder!C65&gt;0,Kinder!G65," ")</f>
        <v xml:space="preserve"> </v>
      </c>
      <c r="AO71" s="217" t="str">
        <f>IF(Kinder!C65&gt;0,Kinder!P65," ")</f>
        <v xml:space="preserve"> </v>
      </c>
      <c r="AP71" s="134" t="str">
        <f>IF(Kinder!C65&gt;0,Kinder!H65," ")</f>
        <v xml:space="preserve"> </v>
      </c>
      <c r="AQ71" s="218" t="str">
        <f>IF(B71=" "," ",VLOOKUP(AO71,Therapieübersicht!$BJ$9:$BK$98,2,FALSE))</f>
        <v xml:space="preserve"> </v>
      </c>
      <c r="AR71" s="138" t="str">
        <f>IF(Kinder!C65&gt;0,Kinder!F65," ")</f>
        <v xml:space="preserve"> </v>
      </c>
    </row>
    <row r="72" spans="1:44" ht="13.5" customHeight="1">
      <c r="A72" s="211" t="str">
        <f t="shared" si="9"/>
        <v xml:space="preserve"> </v>
      </c>
      <c r="B72" s="212" t="str">
        <f>IF(Kinder!C66&gt;0,Kinder!C66," ")</f>
        <v xml:space="preserve"> </v>
      </c>
      <c r="C72" s="213" t="str">
        <f>IF(Kinder!L66=0,"",Kinder!L66)</f>
        <v/>
      </c>
      <c r="D72" s="220">
        <f t="shared" si="10"/>
        <v>0</v>
      </c>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K72" s="135" t="str">
        <f t="shared" si="11"/>
        <v xml:space="preserve">-1 </v>
      </c>
      <c r="AL72" s="136" t="str">
        <f>IF(Kinder!C66&gt;0,Kinder!L66," ")</f>
        <v xml:space="preserve"> </v>
      </c>
      <c r="AM72" s="137" t="str">
        <f t="shared" si="12"/>
        <v>C</v>
      </c>
      <c r="AN72" s="216" t="str">
        <f>IF(Kinder!C66&gt;0,Kinder!G66," ")</f>
        <v xml:space="preserve"> </v>
      </c>
      <c r="AO72" s="217" t="str">
        <f>IF(Kinder!C66&gt;0,Kinder!P66," ")</f>
        <v xml:space="preserve"> </v>
      </c>
      <c r="AP72" s="134" t="str">
        <f>IF(Kinder!C66&gt;0,Kinder!H66," ")</f>
        <v xml:space="preserve"> </v>
      </c>
      <c r="AQ72" s="218" t="str">
        <f>IF(B72=" "," ",VLOOKUP(AO72,Therapieübersicht!$BJ$9:$BK$98,2,FALSE))</f>
        <v xml:space="preserve"> </v>
      </c>
      <c r="AR72" s="138" t="str">
        <f>IF(Kinder!C66&gt;0,Kinder!F66," ")</f>
        <v xml:space="preserve"> </v>
      </c>
    </row>
    <row r="73" spans="1:44" ht="13.5" customHeight="1">
      <c r="A73" s="211" t="str">
        <f t="shared" si="9"/>
        <v xml:space="preserve"> </v>
      </c>
      <c r="B73" s="212" t="str">
        <f>IF(Kinder!C67&gt;0,Kinder!C67," ")</f>
        <v xml:space="preserve"> </v>
      </c>
      <c r="C73" s="213" t="str">
        <f>IF(Kinder!L67=0,"",Kinder!L67)</f>
        <v/>
      </c>
      <c r="D73" s="220">
        <f t="shared" si="10"/>
        <v>0</v>
      </c>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K73" s="135" t="str">
        <f t="shared" si="11"/>
        <v xml:space="preserve">-1 </v>
      </c>
      <c r="AL73" s="136" t="str">
        <f>IF(Kinder!C67&gt;0,Kinder!L67," ")</f>
        <v xml:space="preserve"> </v>
      </c>
      <c r="AM73" s="137" t="str">
        <f t="shared" si="12"/>
        <v>C</v>
      </c>
      <c r="AN73" s="216" t="str">
        <f>IF(Kinder!C67&gt;0,Kinder!G67," ")</f>
        <v xml:space="preserve"> </v>
      </c>
      <c r="AO73" s="217" t="str">
        <f>IF(Kinder!C67&gt;0,Kinder!P67," ")</f>
        <v xml:space="preserve"> </v>
      </c>
      <c r="AP73" s="134" t="str">
        <f>IF(Kinder!C67&gt;0,Kinder!H67," ")</f>
        <v xml:space="preserve"> </v>
      </c>
      <c r="AQ73" s="218" t="str">
        <f>IF(B73=" "," ",VLOOKUP(AO73,Therapieübersicht!$BJ$9:$BK$98,2,FALSE))</f>
        <v xml:space="preserve"> </v>
      </c>
      <c r="AR73" s="138" t="str">
        <f>IF(Kinder!C67&gt;0,Kinder!F67," ")</f>
        <v xml:space="preserve"> </v>
      </c>
    </row>
    <row r="74" spans="1:44" ht="13.5" customHeight="1">
      <c r="A74" s="211" t="str">
        <f t="shared" si="9"/>
        <v xml:space="preserve"> </v>
      </c>
      <c r="B74" s="212" t="str">
        <f>IF(Kinder!C68&gt;0,Kinder!C68," ")</f>
        <v xml:space="preserve"> </v>
      </c>
      <c r="C74" s="213" t="str">
        <f>IF(Kinder!L68=0,"",Kinder!L68)</f>
        <v/>
      </c>
      <c r="D74" s="220">
        <f t="shared" si="10"/>
        <v>0</v>
      </c>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K74" s="135" t="str">
        <f t="shared" si="11"/>
        <v xml:space="preserve">-1 </v>
      </c>
      <c r="AL74" s="136" t="str">
        <f>IF(Kinder!C68&gt;0,Kinder!L68," ")</f>
        <v xml:space="preserve"> </v>
      </c>
      <c r="AM74" s="137" t="str">
        <f t="shared" si="12"/>
        <v>C</v>
      </c>
      <c r="AN74" s="216" t="str">
        <f>IF(Kinder!C68&gt;0,Kinder!G68," ")</f>
        <v xml:space="preserve"> </v>
      </c>
      <c r="AO74" s="217" t="str">
        <f>IF(Kinder!C68&gt;0,Kinder!P68," ")</f>
        <v xml:space="preserve"> </v>
      </c>
      <c r="AP74" s="134" t="str">
        <f>IF(Kinder!C68&gt;0,Kinder!H68," ")</f>
        <v xml:space="preserve"> </v>
      </c>
      <c r="AQ74" s="218" t="str">
        <f>IF(B74=" "," ",VLOOKUP(AO74,Therapieübersicht!$BJ$9:$BK$98,2,FALSE))</f>
        <v xml:space="preserve"> </v>
      </c>
      <c r="AR74" s="138" t="str">
        <f>IF(Kinder!C68&gt;0,Kinder!F68," ")</f>
        <v xml:space="preserve"> </v>
      </c>
    </row>
    <row r="75" spans="1:44" ht="13.5" customHeight="1">
      <c r="A75" s="211" t="str">
        <f t="shared" si="9"/>
        <v xml:space="preserve"> </v>
      </c>
      <c r="B75" s="212" t="str">
        <f>IF(Kinder!C69&gt;0,Kinder!C69," ")</f>
        <v xml:space="preserve"> </v>
      </c>
      <c r="C75" s="213" t="str">
        <f>IF(Kinder!L69=0,"",Kinder!L69)</f>
        <v/>
      </c>
      <c r="D75" s="220">
        <f t="shared" si="10"/>
        <v>0</v>
      </c>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K75" s="135" t="str">
        <f t="shared" si="11"/>
        <v xml:space="preserve">-1 </v>
      </c>
      <c r="AL75" s="136" t="str">
        <f>IF(Kinder!C69&gt;0,Kinder!L69," ")</f>
        <v xml:space="preserve"> </v>
      </c>
      <c r="AM75" s="137" t="str">
        <f t="shared" si="12"/>
        <v>C</v>
      </c>
      <c r="AN75" s="216" t="str">
        <f>IF(Kinder!C69&gt;0,Kinder!G69," ")</f>
        <v xml:space="preserve"> </v>
      </c>
      <c r="AO75" s="217" t="str">
        <f>IF(Kinder!C69&gt;0,Kinder!P69," ")</f>
        <v xml:space="preserve"> </v>
      </c>
      <c r="AP75" s="134" t="str">
        <f>IF(Kinder!C69&gt;0,Kinder!H69," ")</f>
        <v xml:space="preserve"> </v>
      </c>
      <c r="AQ75" s="218" t="str">
        <f>IF(B75=" "," ",VLOOKUP(AO75,Therapieübersicht!$BJ$9:$BK$98,2,FALSE))</f>
        <v xml:space="preserve"> </v>
      </c>
      <c r="AR75" s="138" t="str">
        <f>IF(Kinder!C69&gt;0,Kinder!F69," ")</f>
        <v xml:space="preserve"> </v>
      </c>
    </row>
    <row r="76" spans="1:44" ht="13.5" customHeight="1">
      <c r="A76" s="211" t="str">
        <f t="shared" si="9"/>
        <v xml:space="preserve"> </v>
      </c>
      <c r="B76" s="212" t="str">
        <f>IF(Kinder!C70&gt;0,Kinder!C70," ")</f>
        <v xml:space="preserve"> </v>
      </c>
      <c r="C76" s="213" t="str">
        <f>IF(Kinder!L70=0,"",Kinder!L70)</f>
        <v/>
      </c>
      <c r="D76" s="220">
        <f t="shared" si="10"/>
        <v>0</v>
      </c>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K76" s="135" t="str">
        <f t="shared" si="11"/>
        <v xml:space="preserve">-1 </v>
      </c>
      <c r="AL76" s="136" t="str">
        <f>IF(Kinder!C70&gt;0,Kinder!L70," ")</f>
        <v xml:space="preserve"> </v>
      </c>
      <c r="AM76" s="137" t="str">
        <f t="shared" si="12"/>
        <v>C</v>
      </c>
      <c r="AN76" s="216" t="str">
        <f>IF(Kinder!C70&gt;0,Kinder!G70," ")</f>
        <v xml:space="preserve"> </v>
      </c>
      <c r="AO76" s="217" t="str">
        <f>IF(Kinder!C70&gt;0,Kinder!P70," ")</f>
        <v xml:space="preserve"> </v>
      </c>
      <c r="AP76" s="134" t="str">
        <f>IF(Kinder!C70&gt;0,Kinder!H70," ")</f>
        <v xml:space="preserve"> </v>
      </c>
      <c r="AQ76" s="218" t="str">
        <f>IF(B76=" "," ",VLOOKUP(AO76,Therapieübersicht!$BJ$9:$BK$98,2,FALSE))</f>
        <v xml:space="preserve"> </v>
      </c>
      <c r="AR76" s="138" t="str">
        <f>IF(Kinder!C70&gt;0,Kinder!F70," ")</f>
        <v xml:space="preserve"> </v>
      </c>
    </row>
    <row r="77" spans="1:44" ht="13.5" customHeight="1">
      <c r="A77" s="211" t="str">
        <f t="shared" si="9"/>
        <v xml:space="preserve"> </v>
      </c>
      <c r="B77" s="212" t="str">
        <f>IF(Kinder!C71&gt;0,Kinder!C71," ")</f>
        <v xml:space="preserve"> </v>
      </c>
      <c r="C77" s="213" t="str">
        <f>IF(Kinder!L71=0,"",Kinder!L71)</f>
        <v/>
      </c>
      <c r="D77" s="220">
        <f t="shared" si="10"/>
        <v>0</v>
      </c>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K77" s="135" t="str">
        <f t="shared" si="11"/>
        <v xml:space="preserve">-1 </v>
      </c>
      <c r="AL77" s="136" t="str">
        <f>IF(Kinder!C71&gt;0,Kinder!L71," ")</f>
        <v xml:space="preserve"> </v>
      </c>
      <c r="AM77" s="137" t="str">
        <f t="shared" si="12"/>
        <v>C</v>
      </c>
      <c r="AN77" s="216" t="str">
        <f>IF(Kinder!C71&gt;0,Kinder!G71," ")</f>
        <v xml:space="preserve"> </v>
      </c>
      <c r="AO77" s="217" t="str">
        <f>IF(Kinder!C71&gt;0,Kinder!P71," ")</f>
        <v xml:space="preserve"> </v>
      </c>
      <c r="AP77" s="134" t="str">
        <f>IF(Kinder!C71&gt;0,Kinder!H71," ")</f>
        <v xml:space="preserve"> </v>
      </c>
      <c r="AQ77" s="218" t="str">
        <f>IF(B77=" "," ",VLOOKUP(AO77,Therapieübersicht!$BJ$9:$BK$98,2,FALSE))</f>
        <v xml:space="preserve"> </v>
      </c>
      <c r="AR77" s="138" t="str">
        <f>IF(Kinder!C71&gt;0,Kinder!F71," ")</f>
        <v xml:space="preserve"> </v>
      </c>
    </row>
    <row r="78" spans="1:44" ht="13.5" customHeight="1">
      <c r="A78" s="211" t="str">
        <f t="shared" ref="A78:A103" si="15">IF(AQ78=" "," ",IF((AQ78)&lt;=0,"fertig! ",(AQ78)&amp;" Min."))</f>
        <v xml:space="preserve"> </v>
      </c>
      <c r="B78" s="212" t="str">
        <f>IF(Kinder!C72&gt;0,Kinder!C72," ")</f>
        <v xml:space="preserve"> </v>
      </c>
      <c r="C78" s="213" t="str">
        <f>IF(Kinder!L72=0,"",Kinder!L72)</f>
        <v/>
      </c>
      <c r="D78" s="220">
        <f t="shared" ref="D78:D103" si="16">SUM(E78:AI78)/1440</f>
        <v>0</v>
      </c>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K78" s="135" t="str">
        <f t="shared" si="11"/>
        <v xml:space="preserve">-1 </v>
      </c>
      <c r="AL78" s="136" t="str">
        <f>IF(Kinder!C72&gt;0,Kinder!L72," ")</f>
        <v xml:space="preserve"> </v>
      </c>
      <c r="AM78" s="137" t="str">
        <f t="shared" si="12"/>
        <v>C</v>
      </c>
      <c r="AN78" s="216" t="str">
        <f>IF(Kinder!C72&gt;0,Kinder!G72," ")</f>
        <v xml:space="preserve"> </v>
      </c>
      <c r="AO78" s="217" t="str">
        <f>IF(Kinder!C72&gt;0,Kinder!P72," ")</f>
        <v xml:space="preserve"> </v>
      </c>
      <c r="AP78" s="134" t="str">
        <f>IF(Kinder!C72&gt;0,Kinder!H72," ")</f>
        <v xml:space="preserve"> </v>
      </c>
      <c r="AQ78" s="218" t="str">
        <f>IF(B78=" "," ",VLOOKUP(AO78,Therapieübersicht!$BJ$9:$BK$98,2,FALSE))</f>
        <v xml:space="preserve"> </v>
      </c>
      <c r="AR78" s="138" t="str">
        <f>IF(Kinder!C72&gt;0,Kinder!F72," ")</f>
        <v xml:space="preserve"> </v>
      </c>
    </row>
    <row r="79" spans="1:44" ht="13.5" customHeight="1">
      <c r="A79" s="211" t="str">
        <f t="shared" si="15"/>
        <v xml:space="preserve"> </v>
      </c>
      <c r="B79" s="212" t="str">
        <f>IF(Kinder!C73&gt;0,Kinder!C73," ")</f>
        <v xml:space="preserve"> </v>
      </c>
      <c r="C79" s="213" t="str">
        <f>IF(Kinder!L73=0,"",Kinder!L73)</f>
        <v/>
      </c>
      <c r="D79" s="220">
        <f t="shared" si="16"/>
        <v>0</v>
      </c>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K79" s="135" t="str">
        <f t="shared" ref="AK79:AK103" si="17">IF(AL79="Mo",1,IF(AL79="Di",2,IF(AL79="Mi",3,IF(AL79="Do",4,IF(AL79="Fr",5,IF(AL79="Sa",6,IF(AL79="So",7,"-1 ")))))))</f>
        <v xml:space="preserve">-1 </v>
      </c>
      <c r="AL79" s="136" t="str">
        <f>IF(Kinder!C73&gt;0,Kinder!L73," ")</f>
        <v xml:space="preserve"> </v>
      </c>
      <c r="AM79" s="137" t="str">
        <f t="shared" ref="AM79:AM103" si="18">IF(B79=" ","C",IF((AQ79)&lt;=0,"B","A"))</f>
        <v>C</v>
      </c>
      <c r="AN79" s="216" t="str">
        <f>IF(Kinder!C73&gt;0,Kinder!G73," ")</f>
        <v xml:space="preserve"> </v>
      </c>
      <c r="AO79" s="217" t="str">
        <f>IF(Kinder!C73&gt;0,Kinder!P73," ")</f>
        <v xml:space="preserve"> </v>
      </c>
      <c r="AP79" s="134" t="str">
        <f>IF(Kinder!C73&gt;0,Kinder!H73," ")</f>
        <v xml:space="preserve"> </v>
      </c>
      <c r="AQ79" s="218" t="str">
        <f>IF(B79=" "," ",VLOOKUP(AO79,Therapieübersicht!$BJ$9:$BK$98,2,FALSE))</f>
        <v xml:space="preserve"> </v>
      </c>
      <c r="AR79" s="138" t="str">
        <f>IF(Kinder!C73&gt;0,Kinder!F73," ")</f>
        <v xml:space="preserve"> </v>
      </c>
    </row>
    <row r="80" spans="1:44" ht="13.5" customHeight="1">
      <c r="A80" s="211" t="str">
        <f t="shared" si="15"/>
        <v xml:space="preserve"> </v>
      </c>
      <c r="B80" s="212" t="str">
        <f>IF(Kinder!C74&gt;0,Kinder!C74," ")</f>
        <v xml:space="preserve"> </v>
      </c>
      <c r="C80" s="213" t="str">
        <f>IF(Kinder!L74=0,"",Kinder!L74)</f>
        <v/>
      </c>
      <c r="D80" s="220">
        <f t="shared" si="16"/>
        <v>0</v>
      </c>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K80" s="135" t="str">
        <f t="shared" si="17"/>
        <v xml:space="preserve">-1 </v>
      </c>
      <c r="AL80" s="136" t="str">
        <f>IF(Kinder!C74&gt;0,Kinder!L74," ")</f>
        <v xml:space="preserve"> </v>
      </c>
      <c r="AM80" s="137" t="str">
        <f t="shared" si="18"/>
        <v>C</v>
      </c>
      <c r="AN80" s="216" t="str">
        <f>IF(Kinder!C74&gt;0,Kinder!G74," ")</f>
        <v xml:space="preserve"> </v>
      </c>
      <c r="AO80" s="217" t="str">
        <f>IF(Kinder!C74&gt;0,Kinder!P74," ")</f>
        <v xml:space="preserve"> </v>
      </c>
      <c r="AP80" s="134" t="str">
        <f>IF(Kinder!C74&gt;0,Kinder!H74," ")</f>
        <v xml:space="preserve"> </v>
      </c>
      <c r="AQ80" s="218" t="str">
        <f>IF(B80=" "," ",VLOOKUP(AO80,Therapieübersicht!$BJ$9:$BK$98,2,FALSE))</f>
        <v xml:space="preserve"> </v>
      </c>
      <c r="AR80" s="138" t="str">
        <f>IF(Kinder!C74&gt;0,Kinder!F74," ")</f>
        <v xml:space="preserve"> </v>
      </c>
    </row>
    <row r="81" spans="1:44" ht="13.5" customHeight="1">
      <c r="A81" s="211" t="str">
        <f t="shared" si="15"/>
        <v xml:space="preserve"> </v>
      </c>
      <c r="B81" s="212" t="str">
        <f>IF(Kinder!C75&gt;0,Kinder!C75," ")</f>
        <v xml:space="preserve"> </v>
      </c>
      <c r="C81" s="213" t="str">
        <f>IF(Kinder!L75=0,"",Kinder!L75)</f>
        <v/>
      </c>
      <c r="D81" s="220">
        <f t="shared" si="16"/>
        <v>0</v>
      </c>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K81" s="135" t="str">
        <f t="shared" si="17"/>
        <v xml:space="preserve">-1 </v>
      </c>
      <c r="AL81" s="136" t="str">
        <f>IF(Kinder!C75&gt;0,Kinder!L75," ")</f>
        <v xml:space="preserve"> </v>
      </c>
      <c r="AM81" s="137" t="str">
        <f t="shared" si="18"/>
        <v>C</v>
      </c>
      <c r="AN81" s="216" t="str">
        <f>IF(Kinder!C75&gt;0,Kinder!G75," ")</f>
        <v xml:space="preserve"> </v>
      </c>
      <c r="AO81" s="217" t="str">
        <f>IF(Kinder!C75&gt;0,Kinder!P75," ")</f>
        <v xml:space="preserve"> </v>
      </c>
      <c r="AP81" s="134" t="str">
        <f>IF(Kinder!C75&gt;0,Kinder!H75," ")</f>
        <v xml:space="preserve"> </v>
      </c>
      <c r="AQ81" s="218" t="str">
        <f>IF(B81=" "," ",VLOOKUP(AO81,Therapieübersicht!$BJ$9:$BK$98,2,FALSE))</f>
        <v xml:space="preserve"> </v>
      </c>
      <c r="AR81" s="138" t="str">
        <f>IF(Kinder!C75&gt;0,Kinder!F75," ")</f>
        <v xml:space="preserve"> </v>
      </c>
    </row>
    <row r="82" spans="1:44" ht="13.5" customHeight="1">
      <c r="A82" s="211" t="str">
        <f t="shared" si="15"/>
        <v xml:space="preserve"> </v>
      </c>
      <c r="B82" s="212" t="str">
        <f>IF(Kinder!C76&gt;0,Kinder!C76," ")</f>
        <v xml:space="preserve"> </v>
      </c>
      <c r="C82" s="213" t="str">
        <f>IF(Kinder!L76=0,"",Kinder!L76)</f>
        <v/>
      </c>
      <c r="D82" s="220">
        <f t="shared" si="16"/>
        <v>0</v>
      </c>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K82" s="135" t="str">
        <f t="shared" si="17"/>
        <v xml:space="preserve">-1 </v>
      </c>
      <c r="AL82" s="136" t="str">
        <f>IF(Kinder!C76&gt;0,Kinder!L76," ")</f>
        <v xml:space="preserve"> </v>
      </c>
      <c r="AM82" s="137" t="str">
        <f t="shared" si="18"/>
        <v>C</v>
      </c>
      <c r="AN82" s="216" t="str">
        <f>IF(Kinder!C76&gt;0,Kinder!G76," ")</f>
        <v xml:space="preserve"> </v>
      </c>
      <c r="AO82" s="217" t="str">
        <f>IF(Kinder!C76&gt;0,Kinder!P76," ")</f>
        <v xml:space="preserve"> </v>
      </c>
      <c r="AP82" s="134" t="str">
        <f>IF(Kinder!C76&gt;0,Kinder!H76," ")</f>
        <v xml:space="preserve"> </v>
      </c>
      <c r="AQ82" s="218" t="str">
        <f>IF(B82=" "," ",VLOOKUP(AO82,Therapieübersicht!$BJ$9:$BK$98,2,FALSE))</f>
        <v xml:space="preserve"> </v>
      </c>
      <c r="AR82" s="138" t="str">
        <f>IF(Kinder!C76&gt;0,Kinder!F76," ")</f>
        <v xml:space="preserve"> </v>
      </c>
    </row>
    <row r="83" spans="1:44" ht="13.5" customHeight="1">
      <c r="A83" s="211" t="str">
        <f t="shared" si="15"/>
        <v xml:space="preserve"> </v>
      </c>
      <c r="B83" s="212" t="str">
        <f>IF(Kinder!C77&gt;0,Kinder!C77," ")</f>
        <v xml:space="preserve"> </v>
      </c>
      <c r="C83" s="213" t="str">
        <f>IF(Kinder!L77=0,"",Kinder!L77)</f>
        <v/>
      </c>
      <c r="D83" s="220">
        <f t="shared" si="16"/>
        <v>0</v>
      </c>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K83" s="135" t="str">
        <f t="shared" si="17"/>
        <v xml:space="preserve">-1 </v>
      </c>
      <c r="AL83" s="136" t="str">
        <f>IF(Kinder!C77&gt;0,Kinder!L77," ")</f>
        <v xml:space="preserve"> </v>
      </c>
      <c r="AM83" s="137" t="str">
        <f t="shared" si="18"/>
        <v>C</v>
      </c>
      <c r="AN83" s="216" t="str">
        <f>IF(Kinder!C77&gt;0,Kinder!G77," ")</f>
        <v xml:space="preserve"> </v>
      </c>
      <c r="AO83" s="217" t="str">
        <f>IF(Kinder!C77&gt;0,Kinder!P77," ")</f>
        <v xml:space="preserve"> </v>
      </c>
      <c r="AP83" s="134" t="str">
        <f>IF(Kinder!C77&gt;0,Kinder!H77," ")</f>
        <v xml:space="preserve"> </v>
      </c>
      <c r="AQ83" s="218" t="str">
        <f>IF(B83=" "," ",VLOOKUP(AO83,Therapieübersicht!$BJ$9:$BK$98,2,FALSE))</f>
        <v xml:space="preserve"> </v>
      </c>
      <c r="AR83" s="138" t="str">
        <f>IF(Kinder!C77&gt;0,Kinder!F77," ")</f>
        <v xml:space="preserve"> </v>
      </c>
    </row>
    <row r="84" spans="1:44" ht="13.5" customHeight="1">
      <c r="A84" s="211" t="str">
        <f t="shared" si="15"/>
        <v xml:space="preserve"> </v>
      </c>
      <c r="B84" s="212" t="str">
        <f>IF(Kinder!C78&gt;0,Kinder!C78," ")</f>
        <v xml:space="preserve"> </v>
      </c>
      <c r="C84" s="213" t="str">
        <f>IF(Kinder!L78=0,"",Kinder!L78)</f>
        <v/>
      </c>
      <c r="D84" s="220">
        <f t="shared" si="16"/>
        <v>0</v>
      </c>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K84" s="135" t="str">
        <f t="shared" si="17"/>
        <v xml:space="preserve">-1 </v>
      </c>
      <c r="AL84" s="136" t="str">
        <f>IF(Kinder!C78&gt;0,Kinder!L78," ")</f>
        <v xml:space="preserve"> </v>
      </c>
      <c r="AM84" s="137" t="str">
        <f t="shared" si="18"/>
        <v>C</v>
      </c>
      <c r="AN84" s="216" t="str">
        <f>IF(Kinder!C78&gt;0,Kinder!G78," ")</f>
        <v xml:space="preserve"> </v>
      </c>
      <c r="AO84" s="217" t="str">
        <f>IF(Kinder!C78&gt;0,Kinder!P78," ")</f>
        <v xml:space="preserve"> </v>
      </c>
      <c r="AP84" s="134" t="str">
        <f>IF(Kinder!C78&gt;0,Kinder!H78," ")</f>
        <v xml:space="preserve"> </v>
      </c>
      <c r="AQ84" s="218" t="str">
        <f>IF(B84=" "," ",VLOOKUP(AO84,Therapieübersicht!$BJ$9:$BK$98,2,FALSE))</f>
        <v xml:space="preserve"> </v>
      </c>
      <c r="AR84" s="138" t="str">
        <f>IF(Kinder!C78&gt;0,Kinder!F78," ")</f>
        <v xml:space="preserve"> </v>
      </c>
    </row>
    <row r="85" spans="1:44" ht="13.5" customHeight="1">
      <c r="A85" s="211" t="str">
        <f t="shared" si="15"/>
        <v xml:space="preserve"> </v>
      </c>
      <c r="B85" s="212" t="str">
        <f>IF(Kinder!C79&gt;0,Kinder!C79," ")</f>
        <v xml:space="preserve"> </v>
      </c>
      <c r="C85" s="213" t="str">
        <f>IF(Kinder!L79=0,"",Kinder!L79)</f>
        <v/>
      </c>
      <c r="D85" s="220">
        <f t="shared" si="16"/>
        <v>0</v>
      </c>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K85" s="135" t="str">
        <f t="shared" si="17"/>
        <v xml:space="preserve">-1 </v>
      </c>
      <c r="AL85" s="136" t="str">
        <f>IF(Kinder!C79&gt;0,Kinder!L79," ")</f>
        <v xml:space="preserve"> </v>
      </c>
      <c r="AM85" s="137" t="str">
        <f t="shared" si="18"/>
        <v>C</v>
      </c>
      <c r="AN85" s="216" t="str">
        <f>IF(Kinder!C79&gt;0,Kinder!G79," ")</f>
        <v xml:space="preserve"> </v>
      </c>
      <c r="AO85" s="217" t="str">
        <f>IF(Kinder!C79&gt;0,Kinder!P79," ")</f>
        <v xml:space="preserve"> </v>
      </c>
      <c r="AP85" s="134" t="str">
        <f>IF(Kinder!C79&gt;0,Kinder!H79," ")</f>
        <v xml:space="preserve"> </v>
      </c>
      <c r="AQ85" s="218" t="str">
        <f>IF(B85=" "," ",VLOOKUP(AO85,Therapieübersicht!$BJ$9:$BK$98,2,FALSE))</f>
        <v xml:space="preserve"> </v>
      </c>
      <c r="AR85" s="138" t="str">
        <f>IF(Kinder!C79&gt;0,Kinder!F79," ")</f>
        <v xml:space="preserve"> </v>
      </c>
    </row>
    <row r="86" spans="1:44" ht="13.5" customHeight="1">
      <c r="A86" s="211" t="str">
        <f t="shared" si="15"/>
        <v xml:space="preserve"> </v>
      </c>
      <c r="B86" s="212" t="str">
        <f>IF(Kinder!C80&gt;0,Kinder!C80," ")</f>
        <v xml:space="preserve"> </v>
      </c>
      <c r="C86" s="213" t="str">
        <f>IF(Kinder!L80=0,"",Kinder!L80)</f>
        <v/>
      </c>
      <c r="D86" s="220">
        <f t="shared" si="16"/>
        <v>0</v>
      </c>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K86" s="135" t="str">
        <f t="shared" si="17"/>
        <v xml:space="preserve">-1 </v>
      </c>
      <c r="AL86" s="136" t="str">
        <f>IF(Kinder!C80&gt;0,Kinder!L80," ")</f>
        <v xml:space="preserve"> </v>
      </c>
      <c r="AM86" s="137" t="str">
        <f t="shared" si="18"/>
        <v>C</v>
      </c>
      <c r="AN86" s="216" t="str">
        <f>IF(Kinder!C80&gt;0,Kinder!G80," ")</f>
        <v xml:space="preserve"> </v>
      </c>
      <c r="AO86" s="217" t="str">
        <f>IF(Kinder!C80&gt;0,Kinder!P80," ")</f>
        <v xml:space="preserve"> </v>
      </c>
      <c r="AP86" s="134" t="str">
        <f>IF(Kinder!C80&gt;0,Kinder!H80," ")</f>
        <v xml:space="preserve"> </v>
      </c>
      <c r="AQ86" s="218" t="str">
        <f>IF(B86=" "," ",VLOOKUP(AO86,Therapieübersicht!$BJ$9:$BK$98,2,FALSE))</f>
        <v xml:space="preserve"> </v>
      </c>
      <c r="AR86" s="138" t="str">
        <f>IF(Kinder!C80&gt;0,Kinder!F80," ")</f>
        <v xml:space="preserve"> </v>
      </c>
    </row>
    <row r="87" spans="1:44" ht="13.5" customHeight="1">
      <c r="A87" s="211" t="str">
        <f t="shared" si="15"/>
        <v xml:space="preserve"> </v>
      </c>
      <c r="B87" s="212" t="str">
        <f>IF(Kinder!C81&gt;0,Kinder!C81," ")</f>
        <v xml:space="preserve"> </v>
      </c>
      <c r="C87" s="213" t="str">
        <f>IF(Kinder!L81=0,"",Kinder!L81)</f>
        <v/>
      </c>
      <c r="D87" s="220">
        <f t="shared" si="16"/>
        <v>0</v>
      </c>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K87" s="135" t="str">
        <f t="shared" si="17"/>
        <v xml:space="preserve">-1 </v>
      </c>
      <c r="AL87" s="136" t="str">
        <f>IF(Kinder!C81&gt;0,Kinder!L81," ")</f>
        <v xml:space="preserve"> </v>
      </c>
      <c r="AM87" s="137" t="str">
        <f t="shared" si="18"/>
        <v>C</v>
      </c>
      <c r="AN87" s="216" t="str">
        <f>IF(Kinder!C81&gt;0,Kinder!G81," ")</f>
        <v xml:space="preserve"> </v>
      </c>
      <c r="AO87" s="217" t="str">
        <f>IF(Kinder!C81&gt;0,Kinder!P81," ")</f>
        <v xml:space="preserve"> </v>
      </c>
      <c r="AP87" s="134" t="str">
        <f>IF(Kinder!C81&gt;0,Kinder!H81," ")</f>
        <v xml:space="preserve"> </v>
      </c>
      <c r="AQ87" s="218" t="str">
        <f>IF(B87=" "," ",VLOOKUP(AO87,Therapieübersicht!$BJ$9:$BK$98,2,FALSE))</f>
        <v xml:space="preserve"> </v>
      </c>
      <c r="AR87" s="138" t="str">
        <f>IF(Kinder!C81&gt;0,Kinder!F81," ")</f>
        <v xml:space="preserve"> </v>
      </c>
    </row>
    <row r="88" spans="1:44" ht="13.5" customHeight="1">
      <c r="A88" s="211" t="str">
        <f t="shared" si="15"/>
        <v xml:space="preserve"> </v>
      </c>
      <c r="B88" s="212" t="str">
        <f>IF(Kinder!C82&gt;0,Kinder!C82," ")</f>
        <v xml:space="preserve"> </v>
      </c>
      <c r="C88" s="213" t="str">
        <f>IF(Kinder!L82=0,"",Kinder!L82)</f>
        <v/>
      </c>
      <c r="D88" s="220">
        <f t="shared" si="16"/>
        <v>0</v>
      </c>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K88" s="135" t="str">
        <f t="shared" si="17"/>
        <v xml:space="preserve">-1 </v>
      </c>
      <c r="AL88" s="136" t="str">
        <f>IF(Kinder!C82&gt;0,Kinder!L82," ")</f>
        <v xml:space="preserve"> </v>
      </c>
      <c r="AM88" s="137" t="str">
        <f t="shared" si="18"/>
        <v>C</v>
      </c>
      <c r="AN88" s="216" t="str">
        <f>IF(Kinder!C82&gt;0,Kinder!G82," ")</f>
        <v xml:space="preserve"> </v>
      </c>
      <c r="AO88" s="217" t="str">
        <f>IF(Kinder!C82&gt;0,Kinder!P82," ")</f>
        <v xml:space="preserve"> </v>
      </c>
      <c r="AP88" s="134" t="str">
        <f>IF(Kinder!C82&gt;0,Kinder!H82," ")</f>
        <v xml:space="preserve"> </v>
      </c>
      <c r="AQ88" s="218" t="str">
        <f>IF(B88=" "," ",VLOOKUP(AO88,Therapieübersicht!$BJ$9:$BK$98,2,FALSE))</f>
        <v xml:space="preserve"> </v>
      </c>
      <c r="AR88" s="138" t="str">
        <f>IF(Kinder!C82&gt;0,Kinder!F82," ")</f>
        <v xml:space="preserve"> </v>
      </c>
    </row>
    <row r="89" spans="1:44" ht="13.5" customHeight="1">
      <c r="A89" s="211" t="str">
        <f t="shared" si="15"/>
        <v xml:space="preserve"> </v>
      </c>
      <c r="B89" s="212" t="str">
        <f>IF(Kinder!C83&gt;0,Kinder!C83," ")</f>
        <v xml:space="preserve"> </v>
      </c>
      <c r="C89" s="213" t="str">
        <f>IF(Kinder!L83=0,"",Kinder!L83)</f>
        <v/>
      </c>
      <c r="D89" s="220">
        <f t="shared" si="16"/>
        <v>0</v>
      </c>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K89" s="135" t="str">
        <f t="shared" si="17"/>
        <v xml:space="preserve">-1 </v>
      </c>
      <c r="AL89" s="136" t="str">
        <f>IF(Kinder!C83&gt;0,Kinder!L83," ")</f>
        <v xml:space="preserve"> </v>
      </c>
      <c r="AM89" s="137" t="str">
        <f t="shared" si="18"/>
        <v>C</v>
      </c>
      <c r="AN89" s="216" t="str">
        <f>IF(Kinder!C83&gt;0,Kinder!G83," ")</f>
        <v xml:space="preserve"> </v>
      </c>
      <c r="AO89" s="217" t="str">
        <f>IF(Kinder!C83&gt;0,Kinder!P83," ")</f>
        <v xml:space="preserve"> </v>
      </c>
      <c r="AP89" s="134" t="str">
        <f>IF(Kinder!C83&gt;0,Kinder!H83," ")</f>
        <v xml:space="preserve"> </v>
      </c>
      <c r="AQ89" s="218" t="str">
        <f>IF(B89=" "," ",VLOOKUP(AO89,Therapieübersicht!$BJ$9:$BK$98,2,FALSE))</f>
        <v xml:space="preserve"> </v>
      </c>
      <c r="AR89" s="138" t="str">
        <f>IF(Kinder!C83&gt;0,Kinder!F83," ")</f>
        <v xml:space="preserve"> </v>
      </c>
    </row>
    <row r="90" spans="1:44" ht="13.5" customHeight="1">
      <c r="A90" s="211" t="str">
        <f t="shared" si="15"/>
        <v xml:space="preserve"> </v>
      </c>
      <c r="B90" s="212" t="str">
        <f>IF(Kinder!C84&gt;0,Kinder!C84," ")</f>
        <v xml:space="preserve"> </v>
      </c>
      <c r="C90" s="213" t="str">
        <f>IF(Kinder!L84=0,"",Kinder!L84)</f>
        <v/>
      </c>
      <c r="D90" s="220">
        <f t="shared" si="16"/>
        <v>0</v>
      </c>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K90" s="135" t="str">
        <f t="shared" si="17"/>
        <v xml:space="preserve">-1 </v>
      </c>
      <c r="AL90" s="136" t="str">
        <f>IF(Kinder!C84&gt;0,Kinder!L84," ")</f>
        <v xml:space="preserve"> </v>
      </c>
      <c r="AM90" s="137" t="str">
        <f t="shared" si="18"/>
        <v>C</v>
      </c>
      <c r="AN90" s="216" t="str">
        <f>IF(Kinder!C84&gt;0,Kinder!G84," ")</f>
        <v xml:space="preserve"> </v>
      </c>
      <c r="AO90" s="217" t="str">
        <f>IF(Kinder!C84&gt;0,Kinder!P84," ")</f>
        <v xml:space="preserve"> </v>
      </c>
      <c r="AP90" s="134" t="str">
        <f>IF(Kinder!C84&gt;0,Kinder!H84," ")</f>
        <v xml:space="preserve"> </v>
      </c>
      <c r="AQ90" s="218" t="str">
        <f>IF(B90=" "," ",VLOOKUP(AO90,Therapieübersicht!$BJ$9:$BK$98,2,FALSE))</f>
        <v xml:space="preserve"> </v>
      </c>
      <c r="AR90" s="138" t="str">
        <f>IF(Kinder!C84&gt;0,Kinder!F84," ")</f>
        <v xml:space="preserve"> </v>
      </c>
    </row>
    <row r="91" spans="1:44" ht="13.5" customHeight="1">
      <c r="A91" s="211" t="str">
        <f t="shared" si="15"/>
        <v xml:space="preserve"> </v>
      </c>
      <c r="B91" s="212" t="str">
        <f>IF(Kinder!C85&gt;0,Kinder!C85," ")</f>
        <v xml:space="preserve"> </v>
      </c>
      <c r="C91" s="213" t="str">
        <f>IF(Kinder!L85=0,"",Kinder!L85)</f>
        <v/>
      </c>
      <c r="D91" s="220">
        <f t="shared" si="16"/>
        <v>0</v>
      </c>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K91" s="135" t="str">
        <f t="shared" si="17"/>
        <v xml:space="preserve">-1 </v>
      </c>
      <c r="AL91" s="136" t="str">
        <f>IF(Kinder!C85&gt;0,Kinder!L85," ")</f>
        <v xml:space="preserve"> </v>
      </c>
      <c r="AM91" s="137" t="str">
        <f t="shared" si="18"/>
        <v>C</v>
      </c>
      <c r="AN91" s="216" t="str">
        <f>IF(Kinder!C85&gt;0,Kinder!G85," ")</f>
        <v xml:space="preserve"> </v>
      </c>
      <c r="AO91" s="217" t="str">
        <f>IF(Kinder!C85&gt;0,Kinder!P85," ")</f>
        <v xml:space="preserve"> </v>
      </c>
      <c r="AP91" s="134" t="str">
        <f>IF(Kinder!C85&gt;0,Kinder!H85," ")</f>
        <v xml:space="preserve"> </v>
      </c>
      <c r="AQ91" s="218" t="str">
        <f>IF(B91=" "," ",VLOOKUP(AO91,Therapieübersicht!$BJ$9:$BK$98,2,FALSE))</f>
        <v xml:space="preserve"> </v>
      </c>
      <c r="AR91" s="138" t="str">
        <f>IF(Kinder!C85&gt;0,Kinder!F85," ")</f>
        <v xml:space="preserve"> </v>
      </c>
    </row>
    <row r="92" spans="1:44" ht="13.5" customHeight="1">
      <c r="A92" s="211" t="str">
        <f t="shared" si="15"/>
        <v xml:space="preserve"> </v>
      </c>
      <c r="B92" s="212" t="str">
        <f>IF(Kinder!C86&gt;0,Kinder!C86," ")</f>
        <v xml:space="preserve"> </v>
      </c>
      <c r="C92" s="213" t="str">
        <f>IF(Kinder!L86=0,"",Kinder!L86)</f>
        <v/>
      </c>
      <c r="D92" s="220">
        <f t="shared" si="16"/>
        <v>0</v>
      </c>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K92" s="135" t="str">
        <f t="shared" si="17"/>
        <v xml:space="preserve">-1 </v>
      </c>
      <c r="AL92" s="136" t="str">
        <f>IF(Kinder!C86&gt;0,Kinder!L86," ")</f>
        <v xml:space="preserve"> </v>
      </c>
      <c r="AM92" s="137" t="str">
        <f t="shared" si="18"/>
        <v>C</v>
      </c>
      <c r="AN92" s="216" t="str">
        <f>IF(Kinder!C86&gt;0,Kinder!G86," ")</f>
        <v xml:space="preserve"> </v>
      </c>
      <c r="AO92" s="217" t="str">
        <f>IF(Kinder!C86&gt;0,Kinder!P86," ")</f>
        <v xml:space="preserve"> </v>
      </c>
      <c r="AP92" s="134" t="str">
        <f>IF(Kinder!C86&gt;0,Kinder!H86," ")</f>
        <v xml:space="preserve"> </v>
      </c>
      <c r="AQ92" s="218" t="str">
        <f>IF(B92=" "," ",VLOOKUP(AO92,Therapieübersicht!$BJ$9:$BK$98,2,FALSE))</f>
        <v xml:space="preserve"> </v>
      </c>
      <c r="AR92" s="138" t="str">
        <f>IF(Kinder!C86&gt;0,Kinder!F86," ")</f>
        <v xml:space="preserve"> </v>
      </c>
    </row>
    <row r="93" spans="1:44" ht="13.5" customHeight="1">
      <c r="A93" s="211" t="str">
        <f t="shared" si="15"/>
        <v xml:space="preserve"> </v>
      </c>
      <c r="B93" s="212" t="str">
        <f>IF(Kinder!C87&gt;0,Kinder!C87," ")</f>
        <v xml:space="preserve"> </v>
      </c>
      <c r="C93" s="213" t="str">
        <f>IF(Kinder!L87=0,"",Kinder!L87)</f>
        <v/>
      </c>
      <c r="D93" s="220">
        <f t="shared" si="16"/>
        <v>0</v>
      </c>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K93" s="135" t="str">
        <f t="shared" si="17"/>
        <v xml:space="preserve">-1 </v>
      </c>
      <c r="AL93" s="136" t="str">
        <f>IF(Kinder!C87&gt;0,Kinder!L87," ")</f>
        <v xml:space="preserve"> </v>
      </c>
      <c r="AM93" s="137" t="str">
        <f t="shared" si="18"/>
        <v>C</v>
      </c>
      <c r="AN93" s="216" t="str">
        <f>IF(Kinder!C87&gt;0,Kinder!G87," ")</f>
        <v xml:space="preserve"> </v>
      </c>
      <c r="AO93" s="217" t="str">
        <f>IF(Kinder!C87&gt;0,Kinder!P87," ")</f>
        <v xml:space="preserve"> </v>
      </c>
      <c r="AP93" s="134" t="str">
        <f>IF(Kinder!C87&gt;0,Kinder!H87," ")</f>
        <v xml:space="preserve"> </v>
      </c>
      <c r="AQ93" s="218" t="str">
        <f>IF(B93=" "," ",VLOOKUP(AO93,Therapieübersicht!$BJ$9:$BK$98,2,FALSE))</f>
        <v xml:space="preserve"> </v>
      </c>
      <c r="AR93" s="138" t="str">
        <f>IF(Kinder!C87&gt;0,Kinder!F87," ")</f>
        <v xml:space="preserve"> </v>
      </c>
    </row>
    <row r="94" spans="1:44" ht="13.5" customHeight="1">
      <c r="A94" s="211" t="str">
        <f t="shared" si="15"/>
        <v xml:space="preserve"> </v>
      </c>
      <c r="B94" s="212" t="str">
        <f>IF(Kinder!C88&gt;0,Kinder!C88," ")</f>
        <v xml:space="preserve"> </v>
      </c>
      <c r="C94" s="213" t="str">
        <f>IF(Kinder!L88=0,"",Kinder!L88)</f>
        <v/>
      </c>
      <c r="D94" s="220">
        <f t="shared" si="16"/>
        <v>0</v>
      </c>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K94" s="135" t="str">
        <f t="shared" si="17"/>
        <v xml:space="preserve">-1 </v>
      </c>
      <c r="AL94" s="136" t="str">
        <f>IF(Kinder!C88&gt;0,Kinder!L88," ")</f>
        <v xml:space="preserve"> </v>
      </c>
      <c r="AM94" s="137" t="str">
        <f t="shared" si="18"/>
        <v>C</v>
      </c>
      <c r="AN94" s="216" t="str">
        <f>IF(Kinder!C88&gt;0,Kinder!G88," ")</f>
        <v xml:space="preserve"> </v>
      </c>
      <c r="AO94" s="217" t="str">
        <f>IF(Kinder!C88&gt;0,Kinder!P88," ")</f>
        <v xml:space="preserve"> </v>
      </c>
      <c r="AP94" s="134" t="str">
        <f>IF(Kinder!C88&gt;0,Kinder!H88," ")</f>
        <v xml:space="preserve"> </v>
      </c>
      <c r="AQ94" s="218" t="str">
        <f>IF(B94=" "," ",VLOOKUP(AO94,Therapieübersicht!$BJ$9:$BK$98,2,FALSE))</f>
        <v xml:space="preserve"> </v>
      </c>
      <c r="AR94" s="138" t="str">
        <f>IF(Kinder!C88&gt;0,Kinder!F88," ")</f>
        <v xml:space="preserve"> </v>
      </c>
    </row>
    <row r="95" spans="1:44" ht="13.5" customHeight="1">
      <c r="A95" s="211" t="str">
        <f t="shared" si="15"/>
        <v xml:space="preserve"> </v>
      </c>
      <c r="B95" s="212" t="str">
        <f>IF(Kinder!C89&gt;0,Kinder!C89," ")</f>
        <v xml:space="preserve"> </v>
      </c>
      <c r="C95" s="213" t="str">
        <f>IF(Kinder!L89=0,"",Kinder!L89)</f>
        <v/>
      </c>
      <c r="D95" s="220">
        <f t="shared" si="16"/>
        <v>0</v>
      </c>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K95" s="135" t="str">
        <f t="shared" si="17"/>
        <v xml:space="preserve">-1 </v>
      </c>
      <c r="AL95" s="136" t="str">
        <f>IF(Kinder!C89&gt;0,Kinder!L89," ")</f>
        <v xml:space="preserve"> </v>
      </c>
      <c r="AM95" s="137" t="str">
        <f t="shared" si="18"/>
        <v>C</v>
      </c>
      <c r="AN95" s="216" t="str">
        <f>IF(Kinder!C89&gt;0,Kinder!G89," ")</f>
        <v xml:space="preserve"> </v>
      </c>
      <c r="AO95" s="217" t="str">
        <f>IF(Kinder!C89&gt;0,Kinder!P89," ")</f>
        <v xml:space="preserve"> </v>
      </c>
      <c r="AP95" s="134" t="str">
        <f>IF(Kinder!C89&gt;0,Kinder!H89," ")</f>
        <v xml:space="preserve"> </v>
      </c>
      <c r="AQ95" s="218" t="str">
        <f>IF(B95=" "," ",VLOOKUP(AO95,Therapieübersicht!$BJ$9:$BK$98,2,FALSE))</f>
        <v xml:space="preserve"> </v>
      </c>
      <c r="AR95" s="138" t="str">
        <f>IF(Kinder!C89&gt;0,Kinder!F89," ")</f>
        <v xml:space="preserve"> </v>
      </c>
    </row>
    <row r="96" spans="1:44" ht="13.5" customHeight="1">
      <c r="A96" s="211" t="str">
        <f t="shared" si="15"/>
        <v xml:space="preserve"> </v>
      </c>
      <c r="B96" s="212" t="str">
        <f>IF(Kinder!C90&gt;0,Kinder!C90," ")</f>
        <v xml:space="preserve"> </v>
      </c>
      <c r="C96" s="213" t="str">
        <f>IF(Kinder!L90=0,"",Kinder!L90)</f>
        <v/>
      </c>
      <c r="D96" s="220">
        <f t="shared" si="16"/>
        <v>0</v>
      </c>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K96" s="135" t="str">
        <f t="shared" si="17"/>
        <v xml:space="preserve">-1 </v>
      </c>
      <c r="AL96" s="136" t="str">
        <f>IF(Kinder!C90&gt;0,Kinder!L90," ")</f>
        <v xml:space="preserve"> </v>
      </c>
      <c r="AM96" s="137" t="str">
        <f t="shared" si="18"/>
        <v>C</v>
      </c>
      <c r="AN96" s="216" t="str">
        <f>IF(Kinder!C90&gt;0,Kinder!G90," ")</f>
        <v xml:space="preserve"> </v>
      </c>
      <c r="AO96" s="217" t="str">
        <f>IF(Kinder!C90&gt;0,Kinder!P90," ")</f>
        <v xml:space="preserve"> </v>
      </c>
      <c r="AP96" s="134" t="str">
        <f>IF(Kinder!C90&gt;0,Kinder!H90," ")</f>
        <v xml:space="preserve"> </v>
      </c>
      <c r="AQ96" s="218" t="str">
        <f>IF(B96=" "," ",VLOOKUP(AO96,Therapieübersicht!$BJ$9:$BK$98,2,FALSE))</f>
        <v xml:space="preserve"> </v>
      </c>
      <c r="AR96" s="138" t="str">
        <f>IF(Kinder!C90&gt;0,Kinder!F90," ")</f>
        <v xml:space="preserve"> </v>
      </c>
    </row>
    <row r="97" spans="1:44" ht="13.5" customHeight="1">
      <c r="A97" s="211" t="str">
        <f t="shared" si="15"/>
        <v xml:space="preserve"> </v>
      </c>
      <c r="B97" s="212" t="str">
        <f>IF(Kinder!C91&gt;0,Kinder!C91," ")</f>
        <v xml:space="preserve"> </v>
      </c>
      <c r="C97" s="213" t="str">
        <f>IF(Kinder!L91=0,"",Kinder!L91)</f>
        <v/>
      </c>
      <c r="D97" s="220">
        <f t="shared" si="16"/>
        <v>0</v>
      </c>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K97" s="135" t="str">
        <f t="shared" si="17"/>
        <v xml:space="preserve">-1 </v>
      </c>
      <c r="AL97" s="136" t="str">
        <f>IF(Kinder!C91&gt;0,Kinder!L91," ")</f>
        <v xml:space="preserve"> </v>
      </c>
      <c r="AM97" s="137" t="str">
        <f t="shared" si="18"/>
        <v>C</v>
      </c>
      <c r="AN97" s="216" t="str">
        <f>IF(Kinder!C91&gt;0,Kinder!G91," ")</f>
        <v xml:space="preserve"> </v>
      </c>
      <c r="AO97" s="217" t="str">
        <f>IF(Kinder!C91&gt;0,Kinder!P91," ")</f>
        <v xml:space="preserve"> </v>
      </c>
      <c r="AP97" s="134" t="str">
        <f>IF(Kinder!C91&gt;0,Kinder!H91," ")</f>
        <v xml:space="preserve"> </v>
      </c>
      <c r="AQ97" s="218" t="str">
        <f>IF(B97=" "," ",VLOOKUP(AO97,Therapieübersicht!$BJ$9:$BK$98,2,FALSE))</f>
        <v xml:space="preserve"> </v>
      </c>
      <c r="AR97" s="138" t="str">
        <f>IF(Kinder!C91&gt;0,Kinder!F91," ")</f>
        <v xml:space="preserve"> </v>
      </c>
    </row>
    <row r="98" spans="1:44" ht="13.5" customHeight="1">
      <c r="A98" s="211" t="str">
        <f t="shared" si="15"/>
        <v xml:space="preserve"> </v>
      </c>
      <c r="B98" s="212" t="str">
        <f>IF(Kinder!C92&gt;0,Kinder!C92," ")</f>
        <v xml:space="preserve"> </v>
      </c>
      <c r="C98" s="213" t="str">
        <f>IF(Kinder!L92=0,"",Kinder!L92)</f>
        <v/>
      </c>
      <c r="D98" s="220">
        <f t="shared" si="16"/>
        <v>0</v>
      </c>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K98" s="135" t="str">
        <f t="shared" si="17"/>
        <v xml:space="preserve">-1 </v>
      </c>
      <c r="AL98" s="136" t="str">
        <f>IF(Kinder!C92&gt;0,Kinder!L92," ")</f>
        <v xml:space="preserve"> </v>
      </c>
      <c r="AM98" s="137" t="str">
        <f t="shared" si="18"/>
        <v>C</v>
      </c>
      <c r="AN98" s="216" t="str">
        <f>IF(Kinder!C92&gt;0,Kinder!G92," ")</f>
        <v xml:space="preserve"> </v>
      </c>
      <c r="AO98" s="217" t="str">
        <f>IF(Kinder!C92&gt;0,Kinder!P92," ")</f>
        <v xml:space="preserve"> </v>
      </c>
      <c r="AP98" s="134" t="str">
        <f>IF(Kinder!C92&gt;0,Kinder!H92," ")</f>
        <v xml:space="preserve"> </v>
      </c>
      <c r="AQ98" s="218" t="str">
        <f>IF(B98=" "," ",VLOOKUP(AO98,Therapieübersicht!$BJ$9:$BK$98,2,FALSE))</f>
        <v xml:space="preserve"> </v>
      </c>
      <c r="AR98" s="138" t="str">
        <f>IF(Kinder!C92&gt;0,Kinder!F92," ")</f>
        <v xml:space="preserve"> </v>
      </c>
    </row>
    <row r="99" spans="1:44" ht="13.5" customHeight="1">
      <c r="A99" s="211" t="str">
        <f t="shared" si="15"/>
        <v xml:space="preserve"> </v>
      </c>
      <c r="B99" s="212" t="str">
        <f>IF(Kinder!C93&gt;0,Kinder!C93," ")</f>
        <v xml:space="preserve"> </v>
      </c>
      <c r="C99" s="213" t="str">
        <f>IF(Kinder!L93=0,"",Kinder!L93)</f>
        <v/>
      </c>
      <c r="D99" s="220">
        <f t="shared" si="16"/>
        <v>0</v>
      </c>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K99" s="135" t="str">
        <f t="shared" si="17"/>
        <v xml:space="preserve">-1 </v>
      </c>
      <c r="AL99" s="136" t="str">
        <f>IF(Kinder!C93&gt;0,Kinder!L93," ")</f>
        <v xml:space="preserve"> </v>
      </c>
      <c r="AM99" s="137" t="str">
        <f t="shared" si="18"/>
        <v>C</v>
      </c>
      <c r="AN99" s="216" t="str">
        <f>IF(Kinder!C93&gt;0,Kinder!G93," ")</f>
        <v xml:space="preserve"> </v>
      </c>
      <c r="AO99" s="217" t="str">
        <f>IF(Kinder!C93&gt;0,Kinder!P93," ")</f>
        <v xml:space="preserve"> </v>
      </c>
      <c r="AP99" s="134" t="str">
        <f>IF(Kinder!C93&gt;0,Kinder!H93," ")</f>
        <v xml:space="preserve"> </v>
      </c>
      <c r="AQ99" s="218" t="str">
        <f>IF(B99=" "," ",VLOOKUP(AO99,Therapieübersicht!$BJ$9:$BK$98,2,FALSE))</f>
        <v xml:space="preserve"> </v>
      </c>
      <c r="AR99" s="138" t="str">
        <f>IF(Kinder!C93&gt;0,Kinder!F93," ")</f>
        <v xml:space="preserve"> </v>
      </c>
    </row>
    <row r="100" spans="1:44" ht="13.5" customHeight="1">
      <c r="A100" s="211" t="str">
        <f t="shared" si="15"/>
        <v xml:space="preserve"> </v>
      </c>
      <c r="B100" s="212" t="str">
        <f>IF(Kinder!C94&gt;0,Kinder!C94," ")</f>
        <v xml:space="preserve"> </v>
      </c>
      <c r="C100" s="213" t="str">
        <f>IF(Kinder!L94=0,"",Kinder!L94)</f>
        <v/>
      </c>
      <c r="D100" s="220">
        <f t="shared" si="16"/>
        <v>0</v>
      </c>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K100" s="135" t="str">
        <f t="shared" si="17"/>
        <v xml:space="preserve">-1 </v>
      </c>
      <c r="AL100" s="136" t="str">
        <f>IF(Kinder!C94&gt;0,Kinder!L94," ")</f>
        <v xml:space="preserve"> </v>
      </c>
      <c r="AM100" s="137" t="str">
        <f t="shared" si="18"/>
        <v>C</v>
      </c>
      <c r="AN100" s="216" t="str">
        <f>IF(Kinder!C94&gt;0,Kinder!G94," ")</f>
        <v xml:space="preserve"> </v>
      </c>
      <c r="AO100" s="217" t="str">
        <f>IF(Kinder!C94&gt;0,Kinder!P94," ")</f>
        <v xml:space="preserve"> </v>
      </c>
      <c r="AP100" s="134" t="str">
        <f>IF(Kinder!C94&gt;0,Kinder!H94," ")</f>
        <v xml:space="preserve"> </v>
      </c>
      <c r="AQ100" s="218" t="str">
        <f>IF(B100=" "," ",VLOOKUP(AO100,Therapieübersicht!$BJ$9:$BK$98,2,FALSE))</f>
        <v xml:space="preserve"> </v>
      </c>
      <c r="AR100" s="138" t="str">
        <f>IF(Kinder!C94&gt;0,Kinder!F94," ")</f>
        <v xml:space="preserve"> </v>
      </c>
    </row>
    <row r="101" spans="1:44" ht="13.5" customHeight="1">
      <c r="A101" s="211" t="str">
        <f t="shared" si="15"/>
        <v xml:space="preserve"> </v>
      </c>
      <c r="B101" s="212" t="str">
        <f>IF(Kinder!C95&gt;0,Kinder!C95," ")</f>
        <v xml:space="preserve"> </v>
      </c>
      <c r="C101" s="213" t="str">
        <f>IF(Kinder!L95=0,"",Kinder!L95)</f>
        <v/>
      </c>
      <c r="D101" s="220">
        <f t="shared" si="16"/>
        <v>0</v>
      </c>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K101" s="135" t="str">
        <f t="shared" si="17"/>
        <v xml:space="preserve">-1 </v>
      </c>
      <c r="AL101" s="136" t="str">
        <f>IF(Kinder!C95&gt;0,Kinder!L95," ")</f>
        <v xml:space="preserve"> </v>
      </c>
      <c r="AM101" s="137" t="str">
        <f t="shared" si="18"/>
        <v>C</v>
      </c>
      <c r="AN101" s="216" t="str">
        <f>IF(Kinder!C95&gt;0,Kinder!G95," ")</f>
        <v xml:space="preserve"> </v>
      </c>
      <c r="AO101" s="217" t="str">
        <f>IF(Kinder!C95&gt;0,Kinder!P95," ")</f>
        <v xml:space="preserve"> </v>
      </c>
      <c r="AP101" s="134" t="str">
        <f>IF(Kinder!C95&gt;0,Kinder!H95," ")</f>
        <v xml:space="preserve"> </v>
      </c>
      <c r="AQ101" s="218" t="str">
        <f>IF(B101=" "," ",VLOOKUP(AO101,Therapieübersicht!$BJ$9:$BK$98,2,FALSE))</f>
        <v xml:space="preserve"> </v>
      </c>
      <c r="AR101" s="138" t="str">
        <f>IF(Kinder!C95&gt;0,Kinder!F95," ")</f>
        <v xml:space="preserve"> </v>
      </c>
    </row>
    <row r="102" spans="1:44" ht="13.5" customHeight="1">
      <c r="A102" s="211" t="str">
        <f t="shared" si="15"/>
        <v xml:space="preserve"> </v>
      </c>
      <c r="B102" s="212" t="str">
        <f>IF(Kinder!C96&gt;0,Kinder!C96," ")</f>
        <v xml:space="preserve"> </v>
      </c>
      <c r="C102" s="213" t="str">
        <f>IF(Kinder!L96=0,"",Kinder!L96)</f>
        <v/>
      </c>
      <c r="D102" s="220">
        <f t="shared" si="16"/>
        <v>0</v>
      </c>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K102" s="135" t="str">
        <f t="shared" si="17"/>
        <v xml:space="preserve">-1 </v>
      </c>
      <c r="AL102" s="136" t="str">
        <f>IF(Kinder!C96&gt;0,Kinder!L96," ")</f>
        <v xml:space="preserve"> </v>
      </c>
      <c r="AM102" s="137" t="str">
        <f t="shared" si="18"/>
        <v>C</v>
      </c>
      <c r="AN102" s="216" t="str">
        <f>IF(Kinder!C96&gt;0,Kinder!G96," ")</f>
        <v xml:space="preserve"> </v>
      </c>
      <c r="AO102" s="217" t="str">
        <f>IF(Kinder!C96&gt;0,Kinder!P96," ")</f>
        <v xml:space="preserve"> </v>
      </c>
      <c r="AP102" s="134" t="str">
        <f>IF(Kinder!C96&gt;0,Kinder!H96," ")</f>
        <v xml:space="preserve"> </v>
      </c>
      <c r="AQ102" s="218" t="str">
        <f>IF(B102=" "," ",VLOOKUP(AO102,Therapieübersicht!$BJ$9:$BK$98,2,FALSE))</f>
        <v xml:space="preserve"> </v>
      </c>
      <c r="AR102" s="138" t="str">
        <f>IF(Kinder!C96&gt;0,Kinder!F96," ")</f>
        <v xml:space="preserve"> </v>
      </c>
    </row>
    <row r="103" spans="1:44" ht="13.5" customHeight="1">
      <c r="A103" s="211" t="str">
        <f t="shared" si="15"/>
        <v xml:space="preserve"> </v>
      </c>
      <c r="B103" s="212" t="str">
        <f>IF(Kinder!C97&gt;0,Kinder!C97," ")</f>
        <v xml:space="preserve"> </v>
      </c>
      <c r="C103" s="213" t="str">
        <f>IF(Kinder!L97=0,"",Kinder!L97)</f>
        <v/>
      </c>
      <c r="D103" s="220">
        <f t="shared" si="16"/>
        <v>0</v>
      </c>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K103" s="135" t="str">
        <f t="shared" si="17"/>
        <v xml:space="preserve">-1 </v>
      </c>
      <c r="AL103" s="136" t="str">
        <f>IF(Kinder!C97&gt;0,Kinder!L97," ")</f>
        <v xml:space="preserve"> </v>
      </c>
      <c r="AM103" s="137" t="str">
        <f t="shared" si="18"/>
        <v>C</v>
      </c>
      <c r="AN103" s="216" t="str">
        <f>IF(Kinder!C97&gt;0,Kinder!G97," ")</f>
        <v xml:space="preserve"> </v>
      </c>
      <c r="AO103" s="217" t="str">
        <f>IF(Kinder!C97&gt;0,Kinder!P97," ")</f>
        <v xml:space="preserve"> </v>
      </c>
      <c r="AP103" s="134" t="str">
        <f>IF(Kinder!C97&gt;0,Kinder!H97," ")</f>
        <v xml:space="preserve"> </v>
      </c>
      <c r="AQ103" s="218" t="str">
        <f>IF(B103=" "," ",VLOOKUP(AO103,Therapieübersicht!$BJ$9:$BK$98,2,FALSE))</f>
        <v xml:space="preserve"> </v>
      </c>
      <c r="AR103" s="138" t="str">
        <f>IF(Kinder!C97&gt;0,Kinder!F97," ")</f>
        <v xml:space="preserve"> </v>
      </c>
    </row>
    <row r="104" spans="1:44" ht="13.5" customHeight="1">
      <c r="A104" s="785" t="s">
        <v>182</v>
      </c>
      <c r="B104" s="785"/>
      <c r="C104" s="221"/>
      <c r="D104" s="222">
        <f>SUM(E104:AI104)/1440</f>
        <v>0</v>
      </c>
      <c r="E104" s="22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4"/>
    </row>
    <row r="105" spans="1:44" ht="13.5" customHeight="1">
      <c r="A105" s="786"/>
      <c r="B105" s="786"/>
      <c r="C105" s="786"/>
      <c r="D105" s="786"/>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44" ht="21" customHeight="1">
      <c r="A106" s="786"/>
      <c r="B106" s="786"/>
      <c r="C106" s="786"/>
      <c r="D106" s="786"/>
      <c r="E106" s="787">
        <f>E2</f>
        <v>45294</v>
      </c>
      <c r="F106" s="787"/>
      <c r="G106" s="787"/>
      <c r="H106" s="787"/>
      <c r="I106" s="787"/>
      <c r="J106" s="787"/>
      <c r="K106" s="787"/>
      <c r="L106" s="787"/>
      <c r="M106" s="787"/>
      <c r="N106" s="787"/>
      <c r="O106" s="787"/>
      <c r="P106" s="787"/>
      <c r="Q106" s="787"/>
      <c r="R106" s="787"/>
      <c r="S106" s="787"/>
      <c r="T106" s="787"/>
      <c r="U106" s="787"/>
      <c r="V106" s="788">
        <f>V2</f>
        <v>45294</v>
      </c>
      <c r="W106" s="788"/>
      <c r="X106" s="225"/>
      <c r="Y106" s="225"/>
      <c r="Z106" s="225"/>
      <c r="AA106" s="225"/>
      <c r="AB106" s="225"/>
      <c r="AC106" s="225"/>
      <c r="AD106" s="225"/>
      <c r="AE106" s="225"/>
      <c r="AF106" s="225"/>
      <c r="AG106" s="225"/>
      <c r="AH106" s="225"/>
      <c r="AI106" s="225"/>
    </row>
    <row r="107" spans="1:44" s="232" customFormat="1" ht="21" customHeight="1">
      <c r="A107" s="226" t="s">
        <v>87</v>
      </c>
      <c r="B107" s="227"/>
      <c r="C107" s="228"/>
      <c r="D107" s="229">
        <f>D109+D115+D118+D124+D129+D131+D134+D136</f>
        <v>0</v>
      </c>
      <c r="E107" s="230">
        <f>SUM(E109+E115+E118+E124+E129+E131+E134+E136)</f>
        <v>0</v>
      </c>
      <c r="F107" s="231">
        <f>SUM(F109+F115+F118+F124+F129+F131+F134+F136)</f>
        <v>0</v>
      </c>
      <c r="G107" s="231">
        <f t="shared" ref="G107:AI107" si="19">SUM(G109+G115+G118+G124+G129+G131+G134+G136)</f>
        <v>0</v>
      </c>
      <c r="H107" s="231">
        <f t="shared" si="19"/>
        <v>0</v>
      </c>
      <c r="I107" s="231">
        <f t="shared" si="19"/>
        <v>0</v>
      </c>
      <c r="J107" s="231">
        <f t="shared" si="19"/>
        <v>0</v>
      </c>
      <c r="K107" s="231">
        <f t="shared" si="19"/>
        <v>0</v>
      </c>
      <c r="L107" s="231">
        <f t="shared" si="19"/>
        <v>0</v>
      </c>
      <c r="M107" s="231">
        <f t="shared" si="19"/>
        <v>0</v>
      </c>
      <c r="N107" s="231">
        <f t="shared" si="19"/>
        <v>0</v>
      </c>
      <c r="O107" s="231">
        <f t="shared" si="19"/>
        <v>0</v>
      </c>
      <c r="P107" s="231">
        <f t="shared" si="19"/>
        <v>0</v>
      </c>
      <c r="Q107" s="231">
        <f t="shared" si="19"/>
        <v>0</v>
      </c>
      <c r="R107" s="231">
        <f t="shared" si="19"/>
        <v>0</v>
      </c>
      <c r="S107" s="231">
        <f t="shared" si="19"/>
        <v>0</v>
      </c>
      <c r="T107" s="231">
        <f t="shared" si="19"/>
        <v>0</v>
      </c>
      <c r="U107" s="231">
        <f t="shared" si="19"/>
        <v>0</v>
      </c>
      <c r="V107" s="231">
        <f t="shared" si="19"/>
        <v>0</v>
      </c>
      <c r="W107" s="231">
        <f t="shared" si="19"/>
        <v>0</v>
      </c>
      <c r="X107" s="231">
        <f t="shared" si="19"/>
        <v>0</v>
      </c>
      <c r="Y107" s="231">
        <f t="shared" si="19"/>
        <v>0</v>
      </c>
      <c r="Z107" s="231">
        <f t="shared" si="19"/>
        <v>0</v>
      </c>
      <c r="AA107" s="231">
        <f t="shared" si="19"/>
        <v>0</v>
      </c>
      <c r="AB107" s="231">
        <f t="shared" si="19"/>
        <v>0</v>
      </c>
      <c r="AC107" s="231">
        <f t="shared" si="19"/>
        <v>0</v>
      </c>
      <c r="AD107" s="231">
        <f t="shared" si="19"/>
        <v>0</v>
      </c>
      <c r="AE107" s="231">
        <f t="shared" si="19"/>
        <v>0</v>
      </c>
      <c r="AF107" s="231">
        <f t="shared" si="19"/>
        <v>0</v>
      </c>
      <c r="AG107" s="231">
        <f t="shared" si="19"/>
        <v>0</v>
      </c>
      <c r="AH107" s="231">
        <f t="shared" si="19"/>
        <v>0</v>
      </c>
      <c r="AI107" s="231">
        <f t="shared" si="19"/>
        <v>0</v>
      </c>
      <c r="AK107" s="184"/>
      <c r="AM107" s="176"/>
      <c r="AN107" s="174"/>
      <c r="AO107" s="174"/>
      <c r="AR107" s="176"/>
    </row>
    <row r="108" spans="1:44" ht="13.5" customHeight="1">
      <c r="A108" s="233" t="s">
        <v>180</v>
      </c>
      <c r="B108" s="207"/>
      <c r="C108" s="208"/>
      <c r="D108" s="209"/>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44" s="202" customFormat="1" ht="22.5" customHeight="1">
      <c r="A109" s="234">
        <f>Zeitbudget!E26</f>
        <v>0</v>
      </c>
      <c r="B109" s="743" t="str">
        <f>Zeitbudget!B26</f>
        <v>Präventive, beratende, integrative Arbeiten</v>
      </c>
      <c r="C109" s="743"/>
      <c r="D109" s="235">
        <f t="shared" ref="D109:D141" si="20">SUM(E109:AI109)</f>
        <v>0</v>
      </c>
      <c r="E109" s="236">
        <f>SUM(E110:E114)</f>
        <v>0</v>
      </c>
      <c r="F109" s="237">
        <f t="shared" ref="F109:AI109" si="21">SUM(F110:F114)</f>
        <v>0</v>
      </c>
      <c r="G109" s="237">
        <f t="shared" si="21"/>
        <v>0</v>
      </c>
      <c r="H109" s="237">
        <f t="shared" si="21"/>
        <v>0</v>
      </c>
      <c r="I109" s="237">
        <f t="shared" si="21"/>
        <v>0</v>
      </c>
      <c r="J109" s="237">
        <f t="shared" si="21"/>
        <v>0</v>
      </c>
      <c r="K109" s="237">
        <f t="shared" si="21"/>
        <v>0</v>
      </c>
      <c r="L109" s="237">
        <f t="shared" si="21"/>
        <v>0</v>
      </c>
      <c r="M109" s="237">
        <f t="shared" si="21"/>
        <v>0</v>
      </c>
      <c r="N109" s="237">
        <f t="shared" si="21"/>
        <v>0</v>
      </c>
      <c r="O109" s="237">
        <f t="shared" si="21"/>
        <v>0</v>
      </c>
      <c r="P109" s="237">
        <f t="shared" si="21"/>
        <v>0</v>
      </c>
      <c r="Q109" s="237">
        <f t="shared" si="21"/>
        <v>0</v>
      </c>
      <c r="R109" s="237">
        <f t="shared" si="21"/>
        <v>0</v>
      </c>
      <c r="S109" s="237">
        <f t="shared" si="21"/>
        <v>0</v>
      </c>
      <c r="T109" s="237">
        <f t="shared" si="21"/>
        <v>0</v>
      </c>
      <c r="U109" s="237">
        <f t="shared" si="21"/>
        <v>0</v>
      </c>
      <c r="V109" s="237">
        <f t="shared" si="21"/>
        <v>0</v>
      </c>
      <c r="W109" s="237">
        <f t="shared" si="21"/>
        <v>0</v>
      </c>
      <c r="X109" s="237">
        <f t="shared" si="21"/>
        <v>0</v>
      </c>
      <c r="Y109" s="237">
        <f t="shared" si="21"/>
        <v>0</v>
      </c>
      <c r="Z109" s="237">
        <f t="shared" si="21"/>
        <v>0</v>
      </c>
      <c r="AA109" s="237">
        <f t="shared" si="21"/>
        <v>0</v>
      </c>
      <c r="AB109" s="237">
        <f t="shared" si="21"/>
        <v>0</v>
      </c>
      <c r="AC109" s="237">
        <f t="shared" si="21"/>
        <v>0</v>
      </c>
      <c r="AD109" s="237">
        <f t="shared" si="21"/>
        <v>0</v>
      </c>
      <c r="AE109" s="237">
        <f t="shared" si="21"/>
        <v>0</v>
      </c>
      <c r="AF109" s="237">
        <f t="shared" si="21"/>
        <v>0</v>
      </c>
      <c r="AG109" s="237">
        <f t="shared" si="21"/>
        <v>0</v>
      </c>
      <c r="AH109" s="237">
        <f t="shared" si="21"/>
        <v>0</v>
      </c>
      <c r="AI109" s="237">
        <f t="shared" si="21"/>
        <v>0</v>
      </c>
      <c r="AJ109" s="197"/>
      <c r="AK109" s="198"/>
      <c r="AL109" s="199"/>
      <c r="AM109" s="200"/>
      <c r="AN109" s="201"/>
      <c r="AO109" s="201"/>
      <c r="AR109" s="200"/>
    </row>
    <row r="110" spans="1:44" s="246" customFormat="1" ht="13.5" customHeight="1">
      <c r="A110" s="238">
        <f>Zeitbudget!E27</f>
        <v>0</v>
      </c>
      <c r="B110" s="81" t="str">
        <f>IF(Zeitbudget!B27&gt;0,Zeitbudget!B27," ")</f>
        <v>Logopädische Reihenerfassung</v>
      </c>
      <c r="C110" s="239"/>
      <c r="D110" s="220">
        <f t="shared" si="20"/>
        <v>0</v>
      </c>
      <c r="E110" s="240"/>
      <c r="F110" s="315"/>
      <c r="G110" s="263"/>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76"/>
      <c r="AI110" s="276"/>
      <c r="AJ110" s="241"/>
      <c r="AK110" s="242"/>
      <c r="AL110" s="243"/>
      <c r="AM110" s="244"/>
      <c r="AN110" s="245"/>
      <c r="AO110" s="245"/>
      <c r="AR110" s="244"/>
    </row>
    <row r="111" spans="1:44" s="246" customFormat="1" ht="13.5" customHeight="1">
      <c r="A111" s="247">
        <f>Zeitbudget!E28</f>
        <v>0</v>
      </c>
      <c r="B111" s="81" t="str">
        <f>IF(Zeitbudget!B28&gt;0,Zeitbudget!B28," ")</f>
        <v>Nachkontrollen nach der Reihenerfassung</v>
      </c>
      <c r="C111" s="248"/>
      <c r="D111" s="220">
        <f t="shared" si="20"/>
        <v>0</v>
      </c>
      <c r="E111" s="240"/>
      <c r="F111" s="249"/>
      <c r="G111" s="249"/>
      <c r="H111" s="262"/>
      <c r="I111" s="249"/>
      <c r="J111" s="268"/>
      <c r="K111" s="249"/>
      <c r="L111" s="249"/>
      <c r="M111" s="251"/>
      <c r="N111" s="251"/>
      <c r="O111" s="254"/>
      <c r="P111" s="251"/>
      <c r="Q111" s="251"/>
      <c r="R111" s="251"/>
      <c r="S111" s="251"/>
      <c r="T111" s="251"/>
      <c r="U111" s="251"/>
      <c r="V111" s="254"/>
      <c r="W111" s="251"/>
      <c r="X111" s="251"/>
      <c r="Y111" s="251"/>
      <c r="Z111" s="251"/>
      <c r="AA111" s="251"/>
      <c r="AB111" s="251"/>
      <c r="AC111" s="254"/>
      <c r="AD111" s="251"/>
      <c r="AE111" s="254"/>
      <c r="AF111" s="251"/>
      <c r="AG111" s="251"/>
      <c r="AH111" s="253"/>
      <c r="AI111" s="253"/>
      <c r="AJ111" s="241"/>
      <c r="AK111" s="242"/>
      <c r="AL111" s="243"/>
      <c r="AM111" s="244"/>
      <c r="AN111" s="245"/>
      <c r="AO111" s="245"/>
      <c r="AR111" s="244"/>
    </row>
    <row r="112" spans="1:44" s="246" customFormat="1" ht="13.5" customHeight="1">
      <c r="A112" s="247">
        <f>Zeitbudget!E29</f>
        <v>0</v>
      </c>
      <c r="B112" s="81" t="str">
        <f>IF(Zeitbudget!B29&gt;0,Zeitbudget!B29," ")</f>
        <v>Klassenbeobachtung zur Beratung der LP</v>
      </c>
      <c r="C112" s="248"/>
      <c r="D112" s="220">
        <f t="shared" si="20"/>
        <v>0</v>
      </c>
      <c r="E112" s="240"/>
      <c r="F112" s="251"/>
      <c r="G112" s="251"/>
      <c r="H112" s="250"/>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3"/>
      <c r="AI112" s="253"/>
      <c r="AJ112" s="241"/>
      <c r="AK112" s="242"/>
      <c r="AL112" s="243"/>
      <c r="AM112" s="244"/>
      <c r="AN112" s="245"/>
      <c r="AO112" s="245"/>
      <c r="AR112" s="244"/>
    </row>
    <row r="113" spans="1:44" s="246" customFormat="1" ht="13.5" customHeight="1">
      <c r="A113" s="247">
        <f>Zeitbudget!E30</f>
        <v>0</v>
      </c>
      <c r="B113" s="81" t="str">
        <f>IF(Zeitbudget!B30&gt;0,Zeitbudget!B30," ")</f>
        <v>Information und Beratung (von Bezugspersonen)</v>
      </c>
      <c r="C113" s="248"/>
      <c r="D113" s="220">
        <f t="shared" si="20"/>
        <v>0</v>
      </c>
      <c r="E113" s="240"/>
      <c r="F113" s="251"/>
      <c r="G113" s="254"/>
      <c r="H113" s="250"/>
      <c r="I113" s="254"/>
      <c r="J113" s="251"/>
      <c r="K113" s="251"/>
      <c r="L113" s="251"/>
      <c r="M113" s="251"/>
      <c r="N113" s="251"/>
      <c r="O113" s="251"/>
      <c r="P113" s="251"/>
      <c r="Q113" s="251"/>
      <c r="R113" s="251"/>
      <c r="S113" s="251"/>
      <c r="T113" s="251"/>
      <c r="U113" s="251"/>
      <c r="V113" s="251"/>
      <c r="W113" s="251"/>
      <c r="X113" s="254"/>
      <c r="Y113" s="251"/>
      <c r="Z113" s="251"/>
      <c r="AA113" s="251"/>
      <c r="AB113" s="251"/>
      <c r="AC113" s="251"/>
      <c r="AD113" s="251"/>
      <c r="AE113" s="251"/>
      <c r="AF113" s="251"/>
      <c r="AG113" s="251"/>
      <c r="AH113" s="253"/>
      <c r="AI113" s="253"/>
      <c r="AJ113" s="241"/>
      <c r="AK113" s="242"/>
      <c r="AL113" s="243"/>
      <c r="AM113" s="244"/>
      <c r="AN113" s="245"/>
      <c r="AO113" s="245"/>
      <c r="AR113" s="244"/>
    </row>
    <row r="114" spans="1:44" s="246" customFormat="1" ht="13.5" customHeight="1">
      <c r="A114" s="247">
        <f>Zeitbudget!E31</f>
        <v>0</v>
      </c>
      <c r="B114" s="81" t="str">
        <f>IF(Zeitbudget!B31&gt;0,Zeitbudget!B31," ")</f>
        <v>Fachspez.Förderstunden, Projekte mit Klassen</v>
      </c>
      <c r="C114" s="248"/>
      <c r="D114" s="220">
        <f t="shared" si="20"/>
        <v>0</v>
      </c>
      <c r="E114" s="240"/>
      <c r="F114" s="251"/>
      <c r="G114" s="251"/>
      <c r="H114" s="250"/>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3"/>
      <c r="AI114" s="253"/>
      <c r="AJ114" s="241"/>
      <c r="AK114" s="242"/>
      <c r="AL114" s="243"/>
      <c r="AM114" s="244"/>
      <c r="AN114" s="245"/>
      <c r="AO114" s="245"/>
      <c r="AR114" s="244"/>
    </row>
    <row r="115" spans="1:44" s="202" customFormat="1" ht="27.75" customHeight="1">
      <c r="A115" s="255">
        <f>Zeitbudget!E32</f>
        <v>0</v>
      </c>
      <c r="B115" s="734" t="str">
        <f>Zeitbudget!B32</f>
        <v>Qualitätssicherung</v>
      </c>
      <c r="C115" s="734"/>
      <c r="D115" s="256">
        <f t="shared" si="20"/>
        <v>0</v>
      </c>
      <c r="E115" s="257">
        <f>SUM(E116:E117)</f>
        <v>0</v>
      </c>
      <c r="F115" s="258">
        <f t="shared" ref="F115:AI115" si="22">SUM(F116:F117)</f>
        <v>0</v>
      </c>
      <c r="G115" s="258">
        <f t="shared" si="22"/>
        <v>0</v>
      </c>
      <c r="H115" s="258">
        <f t="shared" si="22"/>
        <v>0</v>
      </c>
      <c r="I115" s="258">
        <f t="shared" si="22"/>
        <v>0</v>
      </c>
      <c r="J115" s="258">
        <f t="shared" si="22"/>
        <v>0</v>
      </c>
      <c r="K115" s="258">
        <f t="shared" si="22"/>
        <v>0</v>
      </c>
      <c r="L115" s="258">
        <f t="shared" si="22"/>
        <v>0</v>
      </c>
      <c r="M115" s="258">
        <f t="shared" si="22"/>
        <v>0</v>
      </c>
      <c r="N115" s="258">
        <f t="shared" si="22"/>
        <v>0</v>
      </c>
      <c r="O115" s="258">
        <f t="shared" si="22"/>
        <v>0</v>
      </c>
      <c r="P115" s="258">
        <f t="shared" si="22"/>
        <v>0</v>
      </c>
      <c r="Q115" s="258">
        <f t="shared" si="22"/>
        <v>0</v>
      </c>
      <c r="R115" s="258">
        <f t="shared" si="22"/>
        <v>0</v>
      </c>
      <c r="S115" s="258">
        <f t="shared" si="22"/>
        <v>0</v>
      </c>
      <c r="T115" s="258">
        <f t="shared" si="22"/>
        <v>0</v>
      </c>
      <c r="U115" s="258">
        <f t="shared" si="22"/>
        <v>0</v>
      </c>
      <c r="V115" s="258">
        <f t="shared" si="22"/>
        <v>0</v>
      </c>
      <c r="W115" s="258">
        <f t="shared" si="22"/>
        <v>0</v>
      </c>
      <c r="X115" s="258">
        <f t="shared" si="22"/>
        <v>0</v>
      </c>
      <c r="Y115" s="258">
        <f t="shared" si="22"/>
        <v>0</v>
      </c>
      <c r="Z115" s="258">
        <f t="shared" si="22"/>
        <v>0</v>
      </c>
      <c r="AA115" s="258">
        <f t="shared" si="22"/>
        <v>0</v>
      </c>
      <c r="AB115" s="258">
        <f t="shared" si="22"/>
        <v>0</v>
      </c>
      <c r="AC115" s="258">
        <f t="shared" si="22"/>
        <v>0</v>
      </c>
      <c r="AD115" s="258">
        <f t="shared" si="22"/>
        <v>0</v>
      </c>
      <c r="AE115" s="258">
        <f t="shared" si="22"/>
        <v>0</v>
      </c>
      <c r="AF115" s="258">
        <f t="shared" si="22"/>
        <v>0</v>
      </c>
      <c r="AG115" s="258">
        <f t="shared" si="22"/>
        <v>0</v>
      </c>
      <c r="AH115" s="258">
        <f t="shared" si="22"/>
        <v>0</v>
      </c>
      <c r="AI115" s="258">
        <f t="shared" si="22"/>
        <v>0</v>
      </c>
      <c r="AJ115" s="259"/>
      <c r="AK115" s="198"/>
      <c r="AL115" s="199"/>
      <c r="AM115" s="200"/>
      <c r="AN115" s="260"/>
      <c r="AO115" s="201"/>
      <c r="AR115" s="200"/>
    </row>
    <row r="116" spans="1:44" s="246" customFormat="1" ht="13.5" customHeight="1">
      <c r="A116" s="261">
        <f>Zeitbudget!E33</f>
        <v>0</v>
      </c>
      <c r="B116" s="81" t="str">
        <f>IF(Zeitbudget!B33&gt;0,Zeitbudget!B33," ")</f>
        <v>Selbst- und Fremdevaluation</v>
      </c>
      <c r="C116" s="248"/>
      <c r="D116" s="220">
        <f t="shared" si="20"/>
        <v>0</v>
      </c>
      <c r="E116" s="240"/>
      <c r="F116" s="250"/>
      <c r="G116" s="250"/>
      <c r="H116" s="250"/>
      <c r="I116" s="250"/>
      <c r="J116" s="250"/>
      <c r="K116" s="250"/>
      <c r="L116" s="250"/>
      <c r="M116" s="250"/>
      <c r="N116" s="250"/>
      <c r="O116" s="250"/>
      <c r="P116" s="263"/>
      <c r="Q116" s="263"/>
      <c r="R116" s="263"/>
      <c r="S116" s="263"/>
      <c r="T116" s="263"/>
      <c r="U116" s="263"/>
      <c r="V116" s="263"/>
      <c r="W116" s="263"/>
      <c r="X116" s="263"/>
      <c r="Y116" s="263"/>
      <c r="Z116" s="263"/>
      <c r="AA116" s="263"/>
      <c r="AB116" s="263"/>
      <c r="AC116" s="263"/>
      <c r="AD116" s="263"/>
      <c r="AE116" s="263"/>
      <c r="AF116" s="263"/>
      <c r="AG116" s="263"/>
      <c r="AH116" s="264"/>
      <c r="AI116" s="264"/>
      <c r="AJ116" s="265"/>
      <c r="AK116" s="242"/>
      <c r="AL116" s="243"/>
      <c r="AM116" s="244"/>
      <c r="AN116" s="266"/>
      <c r="AO116" s="245"/>
      <c r="AR116" s="244"/>
    </row>
    <row r="117" spans="1:44" s="246" customFormat="1" ht="13.5" customHeight="1">
      <c r="A117" s="247">
        <f>Zeitbudget!E34</f>
        <v>0</v>
      </c>
      <c r="B117" s="81" t="str">
        <f>IF(Zeitbudget!B34&gt;0,Zeitbudget!B34," ")</f>
        <v>Mitarbeitergespräche</v>
      </c>
      <c r="C117" s="248"/>
      <c r="D117" s="220">
        <f t="shared" si="20"/>
        <v>0</v>
      </c>
      <c r="E117" s="240"/>
      <c r="F117" s="251"/>
      <c r="G117" s="251"/>
      <c r="H117" s="250"/>
      <c r="I117" s="251"/>
      <c r="J117" s="251"/>
      <c r="K117" s="251"/>
      <c r="L117" s="251"/>
      <c r="M117" s="251"/>
      <c r="N117" s="251"/>
      <c r="O117" s="251"/>
      <c r="P117" s="249"/>
      <c r="Q117" s="249"/>
      <c r="R117" s="249"/>
      <c r="S117" s="249"/>
      <c r="T117" s="249"/>
      <c r="U117" s="249"/>
      <c r="V117" s="249"/>
      <c r="W117" s="249"/>
      <c r="X117" s="249"/>
      <c r="Y117" s="249"/>
      <c r="Z117" s="249"/>
      <c r="AA117" s="249"/>
      <c r="AB117" s="249"/>
      <c r="AC117" s="249"/>
      <c r="AD117" s="249"/>
      <c r="AE117" s="249"/>
      <c r="AF117" s="249"/>
      <c r="AG117" s="249"/>
      <c r="AH117" s="267"/>
      <c r="AI117" s="267"/>
      <c r="AJ117" s="265"/>
      <c r="AK117" s="242"/>
      <c r="AL117" s="243"/>
      <c r="AM117" s="244"/>
      <c r="AN117" s="266"/>
      <c r="AO117" s="245"/>
      <c r="AR117" s="244"/>
    </row>
    <row r="118" spans="1:44" s="202" customFormat="1" ht="27.75" customHeight="1">
      <c r="A118" s="255">
        <f>Zeitbudget!E35</f>
        <v>0</v>
      </c>
      <c r="B118" s="734" t="str">
        <f>Zeitbudget!B35</f>
        <v>Persönliche Weiterbildung</v>
      </c>
      <c r="C118" s="734"/>
      <c r="D118" s="256">
        <f t="shared" si="20"/>
        <v>0</v>
      </c>
      <c r="E118" s="257">
        <f>SUM(E119:E123)</f>
        <v>0</v>
      </c>
      <c r="F118" s="257">
        <f t="shared" ref="F118:AI118" si="23">SUM(F119:F123)</f>
        <v>0</v>
      </c>
      <c r="G118" s="257">
        <f t="shared" si="23"/>
        <v>0</v>
      </c>
      <c r="H118" s="257">
        <f t="shared" si="23"/>
        <v>0</v>
      </c>
      <c r="I118" s="257">
        <f t="shared" si="23"/>
        <v>0</v>
      </c>
      <c r="J118" s="257">
        <f t="shared" si="23"/>
        <v>0</v>
      </c>
      <c r="K118" s="257">
        <f t="shared" si="23"/>
        <v>0</v>
      </c>
      <c r="L118" s="257">
        <f t="shared" si="23"/>
        <v>0</v>
      </c>
      <c r="M118" s="257">
        <f t="shared" si="23"/>
        <v>0</v>
      </c>
      <c r="N118" s="257">
        <f t="shared" si="23"/>
        <v>0</v>
      </c>
      <c r="O118" s="257">
        <f t="shared" si="23"/>
        <v>0</v>
      </c>
      <c r="P118" s="257">
        <f t="shared" si="23"/>
        <v>0</v>
      </c>
      <c r="Q118" s="257">
        <f t="shared" si="23"/>
        <v>0</v>
      </c>
      <c r="R118" s="257">
        <f t="shared" si="23"/>
        <v>0</v>
      </c>
      <c r="S118" s="257">
        <f t="shared" si="23"/>
        <v>0</v>
      </c>
      <c r="T118" s="257">
        <f t="shared" si="23"/>
        <v>0</v>
      </c>
      <c r="U118" s="257">
        <f t="shared" si="23"/>
        <v>0</v>
      </c>
      <c r="V118" s="257">
        <f t="shared" si="23"/>
        <v>0</v>
      </c>
      <c r="W118" s="257">
        <f t="shared" si="23"/>
        <v>0</v>
      </c>
      <c r="X118" s="257">
        <f t="shared" si="23"/>
        <v>0</v>
      </c>
      <c r="Y118" s="257">
        <f t="shared" si="23"/>
        <v>0</v>
      </c>
      <c r="Z118" s="257">
        <f t="shared" si="23"/>
        <v>0</v>
      </c>
      <c r="AA118" s="257">
        <f t="shared" si="23"/>
        <v>0</v>
      </c>
      <c r="AB118" s="257">
        <f t="shared" si="23"/>
        <v>0</v>
      </c>
      <c r="AC118" s="257">
        <f t="shared" si="23"/>
        <v>0</v>
      </c>
      <c r="AD118" s="257">
        <f t="shared" si="23"/>
        <v>0</v>
      </c>
      <c r="AE118" s="257">
        <f t="shared" si="23"/>
        <v>0</v>
      </c>
      <c r="AF118" s="257">
        <f t="shared" si="23"/>
        <v>0</v>
      </c>
      <c r="AG118" s="257">
        <f t="shared" si="23"/>
        <v>0</v>
      </c>
      <c r="AH118" s="257">
        <f t="shared" si="23"/>
        <v>0</v>
      </c>
      <c r="AI118" s="257">
        <f t="shared" si="23"/>
        <v>0</v>
      </c>
      <c r="AJ118" s="259"/>
      <c r="AK118" s="198"/>
      <c r="AL118" s="199"/>
      <c r="AM118" s="200"/>
      <c r="AN118" s="260"/>
      <c r="AO118" s="201"/>
      <c r="AR118" s="200"/>
    </row>
    <row r="119" spans="1:44" s="246" customFormat="1" ht="13.5" customHeight="1">
      <c r="A119" s="247">
        <f>Zeitbudget!E36</f>
        <v>0</v>
      </c>
      <c r="B119" s="81" t="str">
        <f>IF(Zeitbudget!B36&gt;0,Zeitbudget!B36," ")</f>
        <v>Kurse, Fachtagungen</v>
      </c>
      <c r="C119" s="248"/>
      <c r="D119" s="220">
        <f t="shared" si="20"/>
        <v>0</v>
      </c>
      <c r="E119" s="240"/>
      <c r="F119" s="251"/>
      <c r="G119" s="249"/>
      <c r="H119" s="250"/>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67"/>
      <c r="AI119" s="267"/>
      <c r="AJ119" s="265"/>
      <c r="AK119" s="242"/>
      <c r="AL119" s="243"/>
      <c r="AM119" s="244"/>
      <c r="AN119" s="266"/>
      <c r="AO119" s="245"/>
      <c r="AR119" s="244"/>
    </row>
    <row r="120" spans="1:44" s="246" customFormat="1" ht="13.5" customHeight="1">
      <c r="A120" s="247">
        <f>Zeitbudget!E37</f>
        <v>0</v>
      </c>
      <c r="B120" s="81" t="str">
        <f>IF(Zeitbudget!B37&gt;0,Zeitbudget!B37," ")</f>
        <v>Hospitationen</v>
      </c>
      <c r="C120" s="248"/>
      <c r="D120" s="220">
        <f t="shared" si="20"/>
        <v>0</v>
      </c>
      <c r="E120" s="240"/>
      <c r="F120" s="251"/>
      <c r="G120" s="249"/>
      <c r="H120" s="250"/>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67"/>
      <c r="AI120" s="267"/>
      <c r="AJ120" s="265"/>
      <c r="AK120" s="242"/>
      <c r="AL120" s="243"/>
      <c r="AM120" s="244"/>
      <c r="AN120" s="266"/>
      <c r="AO120" s="245"/>
      <c r="AR120" s="244"/>
    </row>
    <row r="121" spans="1:44" s="246" customFormat="1" ht="13.5" customHeight="1">
      <c r="A121" s="247">
        <f>Zeitbudget!E38</f>
        <v>0</v>
      </c>
      <c r="B121" s="81" t="str">
        <f>IF(Zeitbudget!B38&gt;0,Zeitbudget!B38," ")</f>
        <v>Supervision, Intervision</v>
      </c>
      <c r="C121" s="248"/>
      <c r="D121" s="220">
        <f t="shared" si="20"/>
        <v>0</v>
      </c>
      <c r="E121" s="240"/>
      <c r="F121" s="251"/>
      <c r="G121" s="249"/>
      <c r="H121" s="250"/>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67"/>
      <c r="AI121" s="267"/>
      <c r="AJ121" s="265"/>
      <c r="AK121" s="242"/>
      <c r="AL121" s="243"/>
      <c r="AM121" s="244"/>
      <c r="AN121" s="266"/>
      <c r="AO121" s="245"/>
      <c r="AR121" s="244"/>
    </row>
    <row r="122" spans="1:44" s="246" customFormat="1" ht="13.5" customHeight="1">
      <c r="A122" s="247">
        <f>Zeitbudget!E39</f>
        <v>0</v>
      </c>
      <c r="B122" s="81" t="str">
        <f>IF(Zeitbudget!B39&gt;0,Zeitbudget!B39," ")</f>
        <v>Fachliteratur lesen</v>
      </c>
      <c r="C122" s="248"/>
      <c r="D122" s="220">
        <f t="shared" si="20"/>
        <v>0</v>
      </c>
      <c r="E122" s="240"/>
      <c r="F122" s="251"/>
      <c r="G122" s="249"/>
      <c r="H122" s="250"/>
      <c r="I122" s="249"/>
      <c r="J122" s="249"/>
      <c r="K122" s="249"/>
      <c r="L122" s="249"/>
      <c r="M122" s="268"/>
      <c r="N122" s="249"/>
      <c r="O122" s="249"/>
      <c r="P122" s="249"/>
      <c r="Q122" s="249"/>
      <c r="R122" s="249"/>
      <c r="S122" s="249"/>
      <c r="T122" s="249"/>
      <c r="U122" s="249"/>
      <c r="V122" s="249"/>
      <c r="W122" s="249"/>
      <c r="X122" s="249"/>
      <c r="Y122" s="249"/>
      <c r="Z122" s="249"/>
      <c r="AA122" s="249"/>
      <c r="AB122" s="249"/>
      <c r="AC122" s="249"/>
      <c r="AD122" s="249"/>
      <c r="AE122" s="249"/>
      <c r="AF122" s="249"/>
      <c r="AG122" s="249"/>
      <c r="AH122" s="267"/>
      <c r="AI122" s="267"/>
      <c r="AJ122" s="265"/>
      <c r="AK122" s="242"/>
      <c r="AL122" s="243"/>
      <c r="AM122" s="244"/>
      <c r="AN122" s="266"/>
      <c r="AO122" s="245"/>
      <c r="AR122" s="244"/>
    </row>
    <row r="123" spans="1:44" s="246" customFormat="1" ht="13.5" customHeight="1">
      <c r="A123" s="247">
        <f>Zeitbudget!E40</f>
        <v>0</v>
      </c>
      <c r="B123" s="81" t="str">
        <f>IF(Zeitbudget!B40&gt;0,Zeitbudget!B40," ")</f>
        <v>Weiterbildung mit Schulhausteam</v>
      </c>
      <c r="C123" s="248"/>
      <c r="D123" s="220">
        <f t="shared" si="20"/>
        <v>0</v>
      </c>
      <c r="E123" s="240"/>
      <c r="F123" s="254"/>
      <c r="G123" s="249"/>
      <c r="H123" s="250"/>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67"/>
      <c r="AI123" s="267"/>
      <c r="AJ123" s="265"/>
      <c r="AK123" s="242"/>
      <c r="AL123" s="243"/>
      <c r="AM123" s="244"/>
      <c r="AN123" s="266"/>
      <c r="AO123" s="245"/>
      <c r="AR123" s="244"/>
    </row>
    <row r="124" spans="1:44" s="202" customFormat="1" ht="27.75" customHeight="1">
      <c r="A124" s="255">
        <f>Zeitbudget!E41</f>
        <v>0</v>
      </c>
      <c r="B124" s="734" t="str">
        <f>Zeitbudget!B41</f>
        <v>Zusammenarbeit</v>
      </c>
      <c r="C124" s="734"/>
      <c r="D124" s="256">
        <f t="shared" si="20"/>
        <v>0</v>
      </c>
      <c r="E124" s="257">
        <f>SUM(E125:E128)</f>
        <v>0</v>
      </c>
      <c r="F124" s="257">
        <f t="shared" ref="F124:AI124" si="24">SUM(F125:F128)</f>
        <v>0</v>
      </c>
      <c r="G124" s="257">
        <f t="shared" si="24"/>
        <v>0</v>
      </c>
      <c r="H124" s="257">
        <f t="shared" si="24"/>
        <v>0</v>
      </c>
      <c r="I124" s="257">
        <f t="shared" si="24"/>
        <v>0</v>
      </c>
      <c r="J124" s="257">
        <f t="shared" si="24"/>
        <v>0</v>
      </c>
      <c r="K124" s="257">
        <f t="shared" si="24"/>
        <v>0</v>
      </c>
      <c r="L124" s="257">
        <f t="shared" si="24"/>
        <v>0</v>
      </c>
      <c r="M124" s="257">
        <f t="shared" si="24"/>
        <v>0</v>
      </c>
      <c r="N124" s="257">
        <f t="shared" si="24"/>
        <v>0</v>
      </c>
      <c r="O124" s="257">
        <f t="shared" si="24"/>
        <v>0</v>
      </c>
      <c r="P124" s="257">
        <f t="shared" si="24"/>
        <v>0</v>
      </c>
      <c r="Q124" s="257">
        <f t="shared" si="24"/>
        <v>0</v>
      </c>
      <c r="R124" s="257">
        <f t="shared" si="24"/>
        <v>0</v>
      </c>
      <c r="S124" s="257">
        <f t="shared" si="24"/>
        <v>0</v>
      </c>
      <c r="T124" s="257">
        <f t="shared" si="24"/>
        <v>0</v>
      </c>
      <c r="U124" s="257">
        <f t="shared" si="24"/>
        <v>0</v>
      </c>
      <c r="V124" s="257">
        <f t="shared" si="24"/>
        <v>0</v>
      </c>
      <c r="W124" s="257">
        <f t="shared" si="24"/>
        <v>0</v>
      </c>
      <c r="X124" s="257">
        <f t="shared" si="24"/>
        <v>0</v>
      </c>
      <c r="Y124" s="257">
        <f t="shared" si="24"/>
        <v>0</v>
      </c>
      <c r="Z124" s="257">
        <f t="shared" si="24"/>
        <v>0</v>
      </c>
      <c r="AA124" s="257">
        <f t="shared" si="24"/>
        <v>0</v>
      </c>
      <c r="AB124" s="257">
        <f t="shared" si="24"/>
        <v>0</v>
      </c>
      <c r="AC124" s="257">
        <f t="shared" si="24"/>
        <v>0</v>
      </c>
      <c r="AD124" s="257">
        <f t="shared" si="24"/>
        <v>0</v>
      </c>
      <c r="AE124" s="257">
        <f t="shared" si="24"/>
        <v>0</v>
      </c>
      <c r="AF124" s="257">
        <f t="shared" si="24"/>
        <v>0</v>
      </c>
      <c r="AG124" s="257">
        <f t="shared" si="24"/>
        <v>0</v>
      </c>
      <c r="AH124" s="257">
        <f t="shared" si="24"/>
        <v>0</v>
      </c>
      <c r="AI124" s="257">
        <f t="shared" si="24"/>
        <v>0</v>
      </c>
      <c r="AJ124" s="259"/>
      <c r="AK124" s="198"/>
      <c r="AL124" s="199"/>
      <c r="AM124" s="200"/>
      <c r="AN124" s="260"/>
      <c r="AO124" s="201"/>
      <c r="AR124" s="200"/>
    </row>
    <row r="125" spans="1:44" s="246" customFormat="1" ht="13.5" customHeight="1">
      <c r="A125" s="247">
        <f>Zeitbudget!E42</f>
        <v>0</v>
      </c>
      <c r="B125" s="81" t="str">
        <f>IF(Zeitbudget!B42&gt;0,Zeitbudget!B42," ")</f>
        <v>Mitarbeit Fachteam, Teamentwicklung</v>
      </c>
      <c r="C125" s="248"/>
      <c r="D125" s="220">
        <f t="shared" si="20"/>
        <v>0</v>
      </c>
      <c r="E125" s="240"/>
      <c r="F125" s="251"/>
      <c r="G125" s="251"/>
      <c r="H125" s="250"/>
      <c r="I125" s="251"/>
      <c r="J125" s="251"/>
      <c r="K125" s="251"/>
      <c r="L125" s="251"/>
      <c r="M125" s="251"/>
      <c r="N125" s="251"/>
      <c r="O125" s="251"/>
      <c r="P125" s="251"/>
      <c r="Q125" s="251"/>
      <c r="R125" s="251"/>
      <c r="S125" s="251"/>
      <c r="T125" s="251"/>
      <c r="U125" s="254"/>
      <c r="V125" s="251"/>
      <c r="W125" s="254"/>
      <c r="X125" s="254"/>
      <c r="Y125" s="251"/>
      <c r="Z125" s="251"/>
      <c r="AA125" s="251"/>
      <c r="AB125" s="251"/>
      <c r="AC125" s="251"/>
      <c r="AD125" s="251"/>
      <c r="AE125" s="251"/>
      <c r="AF125" s="251"/>
      <c r="AG125" s="251"/>
      <c r="AH125" s="253"/>
      <c r="AI125" s="252"/>
      <c r="AJ125" s="265"/>
      <c r="AK125" s="242"/>
      <c r="AL125" s="243"/>
      <c r="AM125" s="244"/>
      <c r="AN125" s="266"/>
      <c r="AO125" s="245"/>
      <c r="AR125" s="244"/>
    </row>
    <row r="126" spans="1:44" s="246" customFormat="1" ht="13.5" customHeight="1">
      <c r="A126" s="247">
        <f>Zeitbudget!E43</f>
        <v>0</v>
      </c>
      <c r="B126" s="81" t="str">
        <f>IF(Zeitbudget!B43&gt;0,Zeitbudget!B43," ")</f>
        <v>Mitarbeit Organisationsentwicklung</v>
      </c>
      <c r="C126" s="248"/>
      <c r="D126" s="220">
        <f t="shared" si="20"/>
        <v>0</v>
      </c>
      <c r="E126" s="240"/>
      <c r="F126" s="251"/>
      <c r="G126" s="251"/>
      <c r="H126" s="250"/>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3"/>
      <c r="AI126" s="253"/>
      <c r="AJ126" s="265"/>
      <c r="AK126" s="242"/>
      <c r="AL126" s="243"/>
      <c r="AM126" s="244"/>
      <c r="AN126" s="266"/>
      <c r="AO126" s="245"/>
      <c r="AR126" s="244"/>
    </row>
    <row r="127" spans="1:44" s="246" customFormat="1" ht="13.5" customHeight="1">
      <c r="A127" s="247">
        <f>Zeitbudget!E44</f>
        <v>0</v>
      </c>
      <c r="B127" s="81" t="str">
        <f>IF(Zeitbudget!B44&gt;0,Zeitbudget!B44," ")</f>
        <v>Teilnahme KHL-Jahrestagung</v>
      </c>
      <c r="C127" s="248"/>
      <c r="D127" s="220">
        <f t="shared" si="20"/>
        <v>0</v>
      </c>
      <c r="E127" s="240"/>
      <c r="F127" s="251"/>
      <c r="G127" s="269"/>
      <c r="H127" s="250"/>
      <c r="I127" s="269"/>
      <c r="J127" s="269"/>
      <c r="K127" s="269"/>
      <c r="L127" s="269"/>
      <c r="M127" s="269"/>
      <c r="N127" s="269"/>
      <c r="O127" s="269"/>
      <c r="P127" s="269"/>
      <c r="Q127" s="269"/>
      <c r="R127" s="269"/>
      <c r="S127" s="269"/>
      <c r="T127" s="269"/>
      <c r="U127" s="269"/>
      <c r="V127" s="269"/>
      <c r="W127" s="269"/>
      <c r="X127" s="269"/>
      <c r="Y127" s="269"/>
      <c r="Z127" s="269"/>
      <c r="AA127" s="269"/>
      <c r="AB127" s="269"/>
      <c r="AC127" s="269"/>
      <c r="AD127" s="269"/>
      <c r="AE127" s="269"/>
      <c r="AF127" s="269"/>
      <c r="AG127" s="269"/>
      <c r="AH127" s="270"/>
      <c r="AI127" s="270"/>
      <c r="AJ127" s="265"/>
      <c r="AK127" s="242"/>
      <c r="AL127" s="243"/>
      <c r="AM127" s="244"/>
      <c r="AN127" s="266"/>
      <c r="AO127" s="245"/>
      <c r="AR127" s="244"/>
    </row>
    <row r="128" spans="1:44" s="246" customFormat="1" ht="13.5" customHeight="1">
      <c r="A128" s="271">
        <f>Zeitbudget!E45</f>
        <v>0</v>
      </c>
      <c r="B128" s="81" t="str">
        <f>IF(Zeitbudget!B45&gt;0,Zeitbudget!B45," ")</f>
        <v>Kommissionen, AG's, Info und Beratung von SB, SL, LP</v>
      </c>
      <c r="C128" s="239"/>
      <c r="D128" s="220">
        <f t="shared" si="20"/>
        <v>0</v>
      </c>
      <c r="E128" s="240"/>
      <c r="F128" s="254"/>
      <c r="G128" s="269"/>
      <c r="H128" s="250"/>
      <c r="I128" s="269"/>
      <c r="J128" s="269"/>
      <c r="K128" s="269"/>
      <c r="L128" s="269"/>
      <c r="M128" s="269"/>
      <c r="N128" s="269"/>
      <c r="O128" s="269"/>
      <c r="P128" s="269"/>
      <c r="Q128" s="269"/>
      <c r="R128" s="269"/>
      <c r="S128" s="269"/>
      <c r="T128" s="269"/>
      <c r="U128" s="269"/>
      <c r="V128" s="269"/>
      <c r="W128" s="269"/>
      <c r="X128" s="272"/>
      <c r="Y128" s="269"/>
      <c r="Z128" s="269"/>
      <c r="AA128" s="269"/>
      <c r="AB128" s="269"/>
      <c r="AC128" s="269"/>
      <c r="AD128" s="269"/>
      <c r="AE128" s="269"/>
      <c r="AF128" s="269"/>
      <c r="AG128" s="269"/>
      <c r="AH128" s="270"/>
      <c r="AI128" s="270"/>
      <c r="AJ128" s="265"/>
      <c r="AK128" s="242"/>
      <c r="AL128" s="243"/>
      <c r="AM128" s="244"/>
      <c r="AN128" s="266"/>
      <c r="AO128" s="245"/>
      <c r="AR128" s="244"/>
    </row>
    <row r="129" spans="1:44" s="202" customFormat="1" ht="27.75" customHeight="1">
      <c r="A129" s="274">
        <f>Zeitbudget!E46</f>
        <v>0</v>
      </c>
      <c r="B129" s="734" t="str">
        <f>Zeitbudget!B46</f>
        <v>Öffentlichkeitsarbeit</v>
      </c>
      <c r="C129" s="734"/>
      <c r="D129" s="256">
        <f t="shared" si="20"/>
        <v>0</v>
      </c>
      <c r="E129" s="257">
        <f>SUM(E130:E130)</f>
        <v>0</v>
      </c>
      <c r="F129" s="257">
        <f t="shared" ref="F129:AI129" si="25">SUM(F130:F130)</f>
        <v>0</v>
      </c>
      <c r="G129" s="257">
        <f t="shared" si="25"/>
        <v>0</v>
      </c>
      <c r="H129" s="257">
        <f t="shared" si="25"/>
        <v>0</v>
      </c>
      <c r="I129" s="257">
        <f t="shared" si="25"/>
        <v>0</v>
      </c>
      <c r="J129" s="257">
        <f t="shared" si="25"/>
        <v>0</v>
      </c>
      <c r="K129" s="257">
        <f t="shared" si="25"/>
        <v>0</v>
      </c>
      <c r="L129" s="257">
        <f t="shared" si="25"/>
        <v>0</v>
      </c>
      <c r="M129" s="257">
        <f t="shared" si="25"/>
        <v>0</v>
      </c>
      <c r="N129" s="257">
        <f t="shared" si="25"/>
        <v>0</v>
      </c>
      <c r="O129" s="257">
        <f t="shared" si="25"/>
        <v>0</v>
      </c>
      <c r="P129" s="257">
        <f t="shared" si="25"/>
        <v>0</v>
      </c>
      <c r="Q129" s="257">
        <f t="shared" si="25"/>
        <v>0</v>
      </c>
      <c r="R129" s="257">
        <f t="shared" si="25"/>
        <v>0</v>
      </c>
      <c r="S129" s="257">
        <f t="shared" si="25"/>
        <v>0</v>
      </c>
      <c r="T129" s="257">
        <f t="shared" si="25"/>
        <v>0</v>
      </c>
      <c r="U129" s="257">
        <f t="shared" si="25"/>
        <v>0</v>
      </c>
      <c r="V129" s="257">
        <f t="shared" si="25"/>
        <v>0</v>
      </c>
      <c r="W129" s="257">
        <f t="shared" si="25"/>
        <v>0</v>
      </c>
      <c r="X129" s="257">
        <f t="shared" si="25"/>
        <v>0</v>
      </c>
      <c r="Y129" s="257">
        <f t="shared" si="25"/>
        <v>0</v>
      </c>
      <c r="Z129" s="257">
        <f t="shared" si="25"/>
        <v>0</v>
      </c>
      <c r="AA129" s="257">
        <f t="shared" si="25"/>
        <v>0</v>
      </c>
      <c r="AB129" s="257">
        <f t="shared" si="25"/>
        <v>0</v>
      </c>
      <c r="AC129" s="257">
        <f t="shared" si="25"/>
        <v>0</v>
      </c>
      <c r="AD129" s="257">
        <f t="shared" si="25"/>
        <v>0</v>
      </c>
      <c r="AE129" s="257">
        <f t="shared" si="25"/>
        <v>0</v>
      </c>
      <c r="AF129" s="257">
        <f t="shared" si="25"/>
        <v>0</v>
      </c>
      <c r="AG129" s="257">
        <f t="shared" si="25"/>
        <v>0</v>
      </c>
      <c r="AH129" s="257">
        <f t="shared" si="25"/>
        <v>0</v>
      </c>
      <c r="AI129" s="257">
        <f t="shared" si="25"/>
        <v>0</v>
      </c>
      <c r="AJ129" s="259"/>
      <c r="AK129" s="198"/>
      <c r="AL129" s="199"/>
      <c r="AM129" s="200"/>
      <c r="AN129" s="260"/>
      <c r="AO129" s="201"/>
      <c r="AR129" s="200"/>
    </row>
    <row r="130" spans="1:44" s="246" customFormat="1" ht="13.5" customHeight="1">
      <c r="A130" s="275">
        <f>Zeitbudget!E47</f>
        <v>0</v>
      </c>
      <c r="B130" s="81" t="str">
        <f>IF(Zeitbudget!B47&gt;0,Zeitbudget!B47," ")</f>
        <v>öffentl. Veranstaltungen, Pressebeiträge, Elternanlässe</v>
      </c>
      <c r="C130" s="248"/>
      <c r="D130" s="220">
        <f t="shared" si="20"/>
        <v>0</v>
      </c>
      <c r="E130" s="240"/>
      <c r="F130" s="254"/>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76"/>
      <c r="AI130" s="276"/>
      <c r="AJ130" s="265"/>
      <c r="AK130" s="242"/>
      <c r="AL130" s="243"/>
      <c r="AM130" s="244"/>
      <c r="AN130" s="266"/>
      <c r="AO130" s="245"/>
      <c r="AR130" s="244"/>
    </row>
    <row r="131" spans="1:44" s="202" customFormat="1" ht="27.75" customHeight="1">
      <c r="A131" s="255">
        <f>Zeitbudget!E48</f>
        <v>0</v>
      </c>
      <c r="B131" s="734" t="str">
        <f>Zeitbudget!B48</f>
        <v>Arbeitsausfälle</v>
      </c>
      <c r="C131" s="734"/>
      <c r="D131" s="256">
        <f t="shared" si="20"/>
        <v>0</v>
      </c>
      <c r="E131" s="257">
        <f>SUM(E132:E133)</f>
        <v>0</v>
      </c>
      <c r="F131" s="257">
        <f t="shared" ref="F131:AI131" si="26">SUM(F132:F133)</f>
        <v>0</v>
      </c>
      <c r="G131" s="257">
        <f t="shared" si="26"/>
        <v>0</v>
      </c>
      <c r="H131" s="257">
        <f t="shared" si="26"/>
        <v>0</v>
      </c>
      <c r="I131" s="257">
        <f t="shared" si="26"/>
        <v>0</v>
      </c>
      <c r="J131" s="257">
        <f t="shared" si="26"/>
        <v>0</v>
      </c>
      <c r="K131" s="257">
        <f t="shared" si="26"/>
        <v>0</v>
      </c>
      <c r="L131" s="257">
        <f t="shared" si="26"/>
        <v>0</v>
      </c>
      <c r="M131" s="257">
        <f t="shared" si="26"/>
        <v>0</v>
      </c>
      <c r="N131" s="257">
        <f t="shared" si="26"/>
        <v>0</v>
      </c>
      <c r="O131" s="257">
        <f t="shared" si="26"/>
        <v>0</v>
      </c>
      <c r="P131" s="257">
        <f t="shared" si="26"/>
        <v>0</v>
      </c>
      <c r="Q131" s="257">
        <f t="shared" si="26"/>
        <v>0</v>
      </c>
      <c r="R131" s="257">
        <f t="shared" si="26"/>
        <v>0</v>
      </c>
      <c r="S131" s="257">
        <f t="shared" si="26"/>
        <v>0</v>
      </c>
      <c r="T131" s="257">
        <f t="shared" si="26"/>
        <v>0</v>
      </c>
      <c r="U131" s="257">
        <f t="shared" si="26"/>
        <v>0</v>
      </c>
      <c r="V131" s="257">
        <f t="shared" si="26"/>
        <v>0</v>
      </c>
      <c r="W131" s="257">
        <f t="shared" si="26"/>
        <v>0</v>
      </c>
      <c r="X131" s="257">
        <f t="shared" si="26"/>
        <v>0</v>
      </c>
      <c r="Y131" s="257">
        <f t="shared" si="26"/>
        <v>0</v>
      </c>
      <c r="Z131" s="257">
        <f t="shared" si="26"/>
        <v>0</v>
      </c>
      <c r="AA131" s="257">
        <f t="shared" si="26"/>
        <v>0</v>
      </c>
      <c r="AB131" s="257">
        <f t="shared" si="26"/>
        <v>0</v>
      </c>
      <c r="AC131" s="257">
        <f t="shared" si="26"/>
        <v>0</v>
      </c>
      <c r="AD131" s="257">
        <f t="shared" si="26"/>
        <v>0</v>
      </c>
      <c r="AE131" s="257">
        <f t="shared" si="26"/>
        <v>0</v>
      </c>
      <c r="AF131" s="257">
        <f t="shared" si="26"/>
        <v>0</v>
      </c>
      <c r="AG131" s="257">
        <f t="shared" si="26"/>
        <v>0</v>
      </c>
      <c r="AH131" s="257">
        <f t="shared" si="26"/>
        <v>0</v>
      </c>
      <c r="AI131" s="257">
        <f t="shared" si="26"/>
        <v>0</v>
      </c>
      <c r="AJ131" s="259"/>
      <c r="AK131" s="198"/>
      <c r="AL131" s="199"/>
      <c r="AM131" s="200"/>
      <c r="AN131" s="260"/>
      <c r="AO131" s="201"/>
      <c r="AR131" s="200"/>
    </row>
    <row r="132" spans="1:44" s="246" customFormat="1" ht="13.5" customHeight="1">
      <c r="A132" s="247">
        <f>Zeitbudget!E49</f>
        <v>0</v>
      </c>
      <c r="B132" s="81" t="str">
        <f>IF(Zeitbudget!B49&gt;0,Zeitbudget!B49," ")</f>
        <v>wegen Krankheit, Unfall des Therapeuten</v>
      </c>
      <c r="C132" s="248"/>
      <c r="D132" s="220">
        <f t="shared" si="20"/>
        <v>0</v>
      </c>
      <c r="E132" s="240"/>
      <c r="F132" s="251"/>
      <c r="G132" s="251"/>
      <c r="H132" s="250"/>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3"/>
      <c r="AI132" s="253"/>
      <c r="AJ132" s="265"/>
      <c r="AK132" s="242"/>
      <c r="AL132" s="243"/>
      <c r="AM132" s="244"/>
      <c r="AN132" s="266"/>
      <c r="AO132" s="245"/>
      <c r="AR132" s="244"/>
    </row>
    <row r="133" spans="1:44" s="246" customFormat="1" ht="13.5" customHeight="1">
      <c r="A133" s="247">
        <f>Zeitbudget!E50</f>
        <v>0</v>
      </c>
      <c r="B133" s="81" t="str">
        <f>IF(Zeitbudget!B50&gt;0,Zeitbudget!B50," ")</f>
        <v>Übrige, sofern keine Ersatzarbeit zugewiesen ist</v>
      </c>
      <c r="C133" s="248"/>
      <c r="D133" s="220">
        <f t="shared" si="20"/>
        <v>0</v>
      </c>
      <c r="E133" s="240"/>
      <c r="F133" s="254"/>
      <c r="G133" s="251"/>
      <c r="H133" s="250"/>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3"/>
      <c r="AI133" s="253"/>
      <c r="AJ133" s="265"/>
      <c r="AK133" s="242"/>
      <c r="AL133" s="243"/>
      <c r="AM133" s="244"/>
      <c r="AN133" s="266"/>
      <c r="AO133" s="245"/>
      <c r="AR133" s="244"/>
    </row>
    <row r="134" spans="1:44" s="202" customFormat="1" ht="27.75" customHeight="1">
      <c r="A134" s="255">
        <f>Zeitbudget!E51</f>
        <v>0</v>
      </c>
      <c r="B134" s="734" t="str">
        <f>Zeitbudget!B51</f>
        <v>Wegzeiten</v>
      </c>
      <c r="C134" s="734"/>
      <c r="D134" s="256">
        <f t="shared" si="20"/>
        <v>0</v>
      </c>
      <c r="E134" s="257">
        <f>SUM(E135:E135)</f>
        <v>0</v>
      </c>
      <c r="F134" s="257">
        <f t="shared" ref="F134:AI134" si="27">SUM(F135:F135)</f>
        <v>0</v>
      </c>
      <c r="G134" s="257">
        <f t="shared" si="27"/>
        <v>0</v>
      </c>
      <c r="H134" s="257">
        <f t="shared" si="27"/>
        <v>0</v>
      </c>
      <c r="I134" s="257">
        <f t="shared" si="27"/>
        <v>0</v>
      </c>
      <c r="J134" s="257">
        <f t="shared" si="27"/>
        <v>0</v>
      </c>
      <c r="K134" s="257">
        <f t="shared" si="27"/>
        <v>0</v>
      </c>
      <c r="L134" s="257">
        <f t="shared" si="27"/>
        <v>0</v>
      </c>
      <c r="M134" s="257">
        <f t="shared" si="27"/>
        <v>0</v>
      </c>
      <c r="N134" s="257">
        <f t="shared" si="27"/>
        <v>0</v>
      </c>
      <c r="O134" s="257">
        <f t="shared" si="27"/>
        <v>0</v>
      </c>
      <c r="P134" s="257">
        <f t="shared" si="27"/>
        <v>0</v>
      </c>
      <c r="Q134" s="257">
        <f t="shared" si="27"/>
        <v>0</v>
      </c>
      <c r="R134" s="257">
        <f t="shared" si="27"/>
        <v>0</v>
      </c>
      <c r="S134" s="257">
        <f t="shared" si="27"/>
        <v>0</v>
      </c>
      <c r="T134" s="257">
        <f t="shared" si="27"/>
        <v>0</v>
      </c>
      <c r="U134" s="257">
        <f t="shared" si="27"/>
        <v>0</v>
      </c>
      <c r="V134" s="257">
        <f t="shared" si="27"/>
        <v>0</v>
      </c>
      <c r="W134" s="257">
        <f t="shared" si="27"/>
        <v>0</v>
      </c>
      <c r="X134" s="257">
        <f t="shared" si="27"/>
        <v>0</v>
      </c>
      <c r="Y134" s="257">
        <f t="shared" si="27"/>
        <v>0</v>
      </c>
      <c r="Z134" s="257">
        <f t="shared" si="27"/>
        <v>0</v>
      </c>
      <c r="AA134" s="257">
        <f t="shared" si="27"/>
        <v>0</v>
      </c>
      <c r="AB134" s="257">
        <f t="shared" si="27"/>
        <v>0</v>
      </c>
      <c r="AC134" s="257">
        <f t="shared" si="27"/>
        <v>0</v>
      </c>
      <c r="AD134" s="257">
        <f t="shared" si="27"/>
        <v>0</v>
      </c>
      <c r="AE134" s="257">
        <f t="shared" si="27"/>
        <v>0</v>
      </c>
      <c r="AF134" s="257">
        <f t="shared" si="27"/>
        <v>0</v>
      </c>
      <c r="AG134" s="257">
        <f t="shared" si="27"/>
        <v>0</v>
      </c>
      <c r="AH134" s="257">
        <f t="shared" si="27"/>
        <v>0</v>
      </c>
      <c r="AI134" s="257">
        <f t="shared" si="27"/>
        <v>0</v>
      </c>
      <c r="AJ134" s="259"/>
      <c r="AK134" s="198"/>
      <c r="AL134" s="199"/>
      <c r="AM134" s="200"/>
      <c r="AN134" s="260"/>
      <c r="AO134" s="201"/>
      <c r="AR134" s="200"/>
    </row>
    <row r="135" spans="1:44" s="246" customFormat="1" ht="13.5" customHeight="1">
      <c r="A135" s="247">
        <f>Zeitbudget!E52</f>
        <v>0</v>
      </c>
      <c r="B135" s="81" t="str">
        <f>IF(Zeitbudget!B52&gt;0,Zeitbudget!B52," ")</f>
        <v>zwei und mehrere Therapieorte</v>
      </c>
      <c r="C135" s="239"/>
      <c r="D135" s="220">
        <f t="shared" si="20"/>
        <v>0</v>
      </c>
      <c r="E135" s="240"/>
      <c r="F135" s="262"/>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65"/>
      <c r="AK135" s="242"/>
      <c r="AL135" s="243"/>
      <c r="AM135" s="244"/>
      <c r="AN135" s="266"/>
      <c r="AO135" s="245"/>
      <c r="AR135" s="244"/>
    </row>
    <row r="136" spans="1:44" s="202" customFormat="1" ht="26.25" customHeight="1">
      <c r="A136" s="274">
        <f>Zeitbudget!E53</f>
        <v>0</v>
      </c>
      <c r="B136" s="734" t="str">
        <f>Zeitbudget!B53</f>
        <v>Weitere Aufgaben</v>
      </c>
      <c r="C136" s="734"/>
      <c r="D136" s="256">
        <f t="shared" si="20"/>
        <v>0</v>
      </c>
      <c r="E136" s="257">
        <f>SUM(E137:E141)</f>
        <v>0</v>
      </c>
      <c r="F136" s="257">
        <f t="shared" ref="F136:AI136" si="28">SUM(F137:F141)</f>
        <v>0</v>
      </c>
      <c r="G136" s="257">
        <f t="shared" si="28"/>
        <v>0</v>
      </c>
      <c r="H136" s="257">
        <f t="shared" si="28"/>
        <v>0</v>
      </c>
      <c r="I136" s="257">
        <f t="shared" si="28"/>
        <v>0</v>
      </c>
      <c r="J136" s="257">
        <f t="shared" si="28"/>
        <v>0</v>
      </c>
      <c r="K136" s="257">
        <f t="shared" si="28"/>
        <v>0</v>
      </c>
      <c r="L136" s="257">
        <f t="shared" si="28"/>
        <v>0</v>
      </c>
      <c r="M136" s="257">
        <f t="shared" si="28"/>
        <v>0</v>
      </c>
      <c r="N136" s="257">
        <f t="shared" si="28"/>
        <v>0</v>
      </c>
      <c r="O136" s="257">
        <f t="shared" si="28"/>
        <v>0</v>
      </c>
      <c r="P136" s="257">
        <f t="shared" si="28"/>
        <v>0</v>
      </c>
      <c r="Q136" s="257">
        <f t="shared" si="28"/>
        <v>0</v>
      </c>
      <c r="R136" s="257">
        <f t="shared" si="28"/>
        <v>0</v>
      </c>
      <c r="S136" s="257">
        <f t="shared" si="28"/>
        <v>0</v>
      </c>
      <c r="T136" s="257">
        <f t="shared" si="28"/>
        <v>0</v>
      </c>
      <c r="U136" s="257">
        <f t="shared" si="28"/>
        <v>0</v>
      </c>
      <c r="V136" s="257">
        <f t="shared" si="28"/>
        <v>0</v>
      </c>
      <c r="W136" s="257">
        <f t="shared" si="28"/>
        <v>0</v>
      </c>
      <c r="X136" s="257">
        <f t="shared" si="28"/>
        <v>0</v>
      </c>
      <c r="Y136" s="257">
        <f t="shared" si="28"/>
        <v>0</v>
      </c>
      <c r="Z136" s="257">
        <f t="shared" si="28"/>
        <v>0</v>
      </c>
      <c r="AA136" s="257">
        <f t="shared" si="28"/>
        <v>0</v>
      </c>
      <c r="AB136" s="257">
        <f t="shared" si="28"/>
        <v>0</v>
      </c>
      <c r="AC136" s="257">
        <f t="shared" si="28"/>
        <v>0</v>
      </c>
      <c r="AD136" s="257">
        <f t="shared" si="28"/>
        <v>0</v>
      </c>
      <c r="AE136" s="257">
        <f t="shared" si="28"/>
        <v>0</v>
      </c>
      <c r="AF136" s="257">
        <f t="shared" si="28"/>
        <v>0</v>
      </c>
      <c r="AG136" s="257">
        <f t="shared" si="28"/>
        <v>0</v>
      </c>
      <c r="AH136" s="257">
        <f t="shared" si="28"/>
        <v>0</v>
      </c>
      <c r="AI136" s="257">
        <f t="shared" si="28"/>
        <v>0</v>
      </c>
      <c r="AJ136" s="259"/>
      <c r="AK136" s="198"/>
      <c r="AL136" s="199"/>
      <c r="AM136" s="200"/>
      <c r="AN136" s="260"/>
      <c r="AO136" s="201"/>
      <c r="AR136" s="200"/>
    </row>
    <row r="137" spans="1:44" s="246" customFormat="1" ht="13.5" customHeight="1">
      <c r="A137" s="275">
        <f>Zeitbudget!E54</f>
        <v>0</v>
      </c>
      <c r="B137" s="81" t="str">
        <f>IF(Zeitbudget!B54&gt;0,Zeitbudget!B54," ")</f>
        <v>Praktikanten betreuen</v>
      </c>
      <c r="C137" s="248"/>
      <c r="D137" s="220">
        <f t="shared" si="20"/>
        <v>0</v>
      </c>
      <c r="E137" s="240"/>
      <c r="F137" s="262"/>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65"/>
      <c r="AK137" s="242"/>
      <c r="AL137" s="243"/>
      <c r="AM137" s="244"/>
      <c r="AN137" s="266"/>
      <c r="AO137" s="245"/>
      <c r="AR137" s="244"/>
    </row>
    <row r="138" spans="1:44" s="246" customFormat="1" ht="13.5" customHeight="1">
      <c r="A138" s="247">
        <f>Zeitbudget!E55</f>
        <v>0</v>
      </c>
      <c r="B138" s="81" t="str">
        <f>IF(Zeitbudget!B55&gt;0,Zeitbudget!B55," ")</f>
        <v>Mentorate</v>
      </c>
      <c r="C138" s="248"/>
      <c r="D138" s="220">
        <f t="shared" si="20"/>
        <v>0</v>
      </c>
      <c r="E138" s="24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65"/>
      <c r="AK138" s="242"/>
      <c r="AL138" s="243"/>
      <c r="AM138" s="244"/>
      <c r="AN138" s="266"/>
      <c r="AO138" s="245"/>
      <c r="AR138" s="244"/>
    </row>
    <row r="139" spans="1:44" s="246" customFormat="1" ht="13.5" customHeight="1">
      <c r="A139" s="247">
        <f>Zeitbudget!E56</f>
        <v>0</v>
      </c>
      <c r="B139" s="81" t="str">
        <f>IF(Zeitbudget!B56&gt;0,Zeitbudget!B56," ")</f>
        <v>Durchführen von Weiterbildungskursen für LP</v>
      </c>
      <c r="C139" s="248"/>
      <c r="D139" s="220">
        <f t="shared" si="20"/>
        <v>0</v>
      </c>
      <c r="E139" s="24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65"/>
      <c r="AK139" s="242"/>
      <c r="AL139" s="243"/>
      <c r="AM139" s="244"/>
      <c r="AN139" s="266"/>
      <c r="AO139" s="245"/>
      <c r="AR139" s="244"/>
    </row>
    <row r="140" spans="1:44" s="246" customFormat="1" ht="13.5" customHeight="1">
      <c r="A140" s="247">
        <f>Zeitbudget!E57</f>
        <v>0</v>
      </c>
      <c r="B140" s="81" t="str">
        <f>IF(Zeitbudget!B57&gt;0,Zeitbudget!B57," ")</f>
        <v>Leitung von Kommissionen</v>
      </c>
      <c r="C140" s="248"/>
      <c r="D140" s="220">
        <f t="shared" si="20"/>
        <v>0</v>
      </c>
      <c r="E140" s="24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65"/>
      <c r="AK140" s="242"/>
      <c r="AL140" s="243"/>
      <c r="AM140" s="244"/>
      <c r="AN140" s="266"/>
      <c r="AO140" s="245"/>
      <c r="AR140" s="244"/>
    </row>
    <row r="141" spans="1:44" s="246" customFormat="1" ht="14.1" customHeight="1">
      <c r="A141" s="277">
        <f>Zeitbudget!E58</f>
        <v>0</v>
      </c>
      <c r="B141" s="81" t="str">
        <f>IF(Zeitbudget!B58&gt;0,Zeitbudget!B58," ")</f>
        <v>Teamleitung</v>
      </c>
      <c r="C141" s="278"/>
      <c r="D141" s="220">
        <f t="shared" si="20"/>
        <v>0</v>
      </c>
      <c r="E141" s="24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65"/>
      <c r="AK141" s="242"/>
      <c r="AL141" s="243"/>
      <c r="AM141" s="244"/>
      <c r="AN141" s="266"/>
      <c r="AO141" s="245"/>
      <c r="AR141" s="244"/>
    </row>
    <row r="142" spans="1:44" ht="14.1" customHeight="1">
      <c r="A142" s="279"/>
      <c r="B142" s="280"/>
      <c r="C142" s="280"/>
      <c r="D142" s="281"/>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row>
    <row r="143" spans="1:44" ht="15.75">
      <c r="A143" s="283">
        <f>Zeitbudget!E53</f>
        <v>0</v>
      </c>
      <c r="B143" s="791" t="s">
        <v>183</v>
      </c>
      <c r="C143" s="791"/>
      <c r="D143" s="284">
        <f>SUM(D145:D148)</f>
        <v>0</v>
      </c>
      <c r="E143" s="285">
        <f>SUM(E145:E148)</f>
        <v>0</v>
      </c>
      <c r="F143" s="286">
        <f>SUM(F145:F148)</f>
        <v>0</v>
      </c>
      <c r="G143" s="286">
        <f t="shared" ref="G143:AI143" si="29">SUM(G145:G148)</f>
        <v>0</v>
      </c>
      <c r="H143" s="286">
        <f t="shared" si="29"/>
        <v>0</v>
      </c>
      <c r="I143" s="286">
        <f t="shared" si="29"/>
        <v>0</v>
      </c>
      <c r="J143" s="286">
        <f t="shared" si="29"/>
        <v>0</v>
      </c>
      <c r="K143" s="286">
        <f t="shared" si="29"/>
        <v>0</v>
      </c>
      <c r="L143" s="286">
        <f t="shared" si="29"/>
        <v>0</v>
      </c>
      <c r="M143" s="286">
        <f t="shared" si="29"/>
        <v>0</v>
      </c>
      <c r="N143" s="286">
        <f t="shared" si="29"/>
        <v>0</v>
      </c>
      <c r="O143" s="286">
        <f t="shared" si="29"/>
        <v>0</v>
      </c>
      <c r="P143" s="286">
        <f t="shared" si="29"/>
        <v>0</v>
      </c>
      <c r="Q143" s="286">
        <f t="shared" si="29"/>
        <v>0</v>
      </c>
      <c r="R143" s="286">
        <f t="shared" si="29"/>
        <v>0</v>
      </c>
      <c r="S143" s="286">
        <f t="shared" si="29"/>
        <v>0</v>
      </c>
      <c r="T143" s="286">
        <f t="shared" si="29"/>
        <v>0</v>
      </c>
      <c r="U143" s="286">
        <f t="shared" si="29"/>
        <v>0</v>
      </c>
      <c r="V143" s="286">
        <f t="shared" si="29"/>
        <v>0</v>
      </c>
      <c r="W143" s="286">
        <f t="shared" si="29"/>
        <v>0</v>
      </c>
      <c r="X143" s="286">
        <f t="shared" si="29"/>
        <v>0</v>
      </c>
      <c r="Y143" s="286">
        <f t="shared" si="29"/>
        <v>0</v>
      </c>
      <c r="Z143" s="286">
        <f t="shared" si="29"/>
        <v>0</v>
      </c>
      <c r="AA143" s="286">
        <f t="shared" si="29"/>
        <v>0</v>
      </c>
      <c r="AB143" s="286">
        <f t="shared" si="29"/>
        <v>0</v>
      </c>
      <c r="AC143" s="286">
        <f t="shared" si="29"/>
        <v>0</v>
      </c>
      <c r="AD143" s="286">
        <f t="shared" si="29"/>
        <v>0</v>
      </c>
      <c r="AE143" s="286">
        <f t="shared" si="29"/>
        <v>0</v>
      </c>
      <c r="AF143" s="286">
        <f t="shared" si="29"/>
        <v>0</v>
      </c>
      <c r="AG143" s="286">
        <f t="shared" si="29"/>
        <v>0</v>
      </c>
      <c r="AH143" s="286">
        <f t="shared" si="29"/>
        <v>0</v>
      </c>
      <c r="AI143" s="286">
        <f t="shared" si="29"/>
        <v>0</v>
      </c>
    </row>
    <row r="144" spans="1:44" ht="15.75" customHeight="1">
      <c r="A144" s="287"/>
      <c r="B144" s="288"/>
      <c r="C144" s="289" t="s">
        <v>184</v>
      </c>
      <c r="D144" s="235"/>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pans="1:44" s="246" customFormat="1" ht="13.5" customHeight="1">
      <c r="A145" s="238"/>
      <c r="B145" s="85" t="s">
        <v>185</v>
      </c>
      <c r="C145" s="291" t="s">
        <v>186</v>
      </c>
      <c r="D145" s="220">
        <f>SUM(E145:AI145)</f>
        <v>0</v>
      </c>
      <c r="E145" s="240" t="str">
        <f>IF(E$144=$C145,VLOOKUP(E$8,Stammdaten!$G$15:$H$21,2,FALSE),"")</f>
        <v/>
      </c>
      <c r="F145" s="240" t="str">
        <f>IF(F$144=$C145,VLOOKUP(F$8,Stammdaten!$G$15:$H$21,2,FALSE),"")</f>
        <v/>
      </c>
      <c r="G145" s="240" t="str">
        <f>IF(G$144=$C145,VLOOKUP(G$8,Stammdaten!$G$15:$H$21,2,FALSE),"")</f>
        <v/>
      </c>
      <c r="H145" s="240" t="str">
        <f>IF(H$144=$C145,VLOOKUP(H$8,Stammdaten!$G$15:$H$21,2,FALSE),"")</f>
        <v/>
      </c>
      <c r="I145" s="240" t="str">
        <f>IF(I$144=$C145,VLOOKUP(I$8,Stammdaten!$G$15:$H$21,2,FALSE),"")</f>
        <v/>
      </c>
      <c r="J145" s="240" t="str">
        <f>IF(J$144=$C145,VLOOKUP(J$8,Stammdaten!$G$15:$H$21,2,FALSE),"")</f>
        <v/>
      </c>
      <c r="K145" s="240" t="str">
        <f>IF(K$144=$C145,VLOOKUP(K$8,Stammdaten!$G$15:$H$21,2,FALSE),"")</f>
        <v/>
      </c>
      <c r="L145" s="240" t="str">
        <f>IF(L$144=$C145,VLOOKUP(L$8,Stammdaten!$G$15:$H$21,2,FALSE),"")</f>
        <v/>
      </c>
      <c r="M145" s="240" t="str">
        <f>IF(M$144=$C145,VLOOKUP(M$8,Stammdaten!$G$15:$H$21,2,FALSE),"")</f>
        <v/>
      </c>
      <c r="N145" s="240" t="str">
        <f>IF(N$144=$C145,VLOOKUP(N$8,Stammdaten!$G$15:$H$21,2,FALSE),"")</f>
        <v/>
      </c>
      <c r="O145" s="240" t="str">
        <f>IF(O$144=$C145,VLOOKUP(O$8,Stammdaten!$G$15:$H$21,2,FALSE),"")</f>
        <v/>
      </c>
      <c r="P145" s="240" t="str">
        <f>IF(P$144=$C145,VLOOKUP(P$8,Stammdaten!$G$15:$H$21,2,FALSE),"")</f>
        <v/>
      </c>
      <c r="Q145" s="240" t="str">
        <f>IF(Q$144=$C145,VLOOKUP(Q$8,Stammdaten!$G$15:$H$21,2,FALSE),"")</f>
        <v/>
      </c>
      <c r="R145" s="240" t="str">
        <f>IF(R$144=$C145,VLOOKUP(R$8,Stammdaten!$G$15:$H$21,2,FALSE),"")</f>
        <v/>
      </c>
      <c r="S145" s="240" t="str">
        <f>IF(S$144=$C145,VLOOKUP(S$8,Stammdaten!$G$15:$H$21,2,FALSE),"")</f>
        <v/>
      </c>
      <c r="T145" s="240" t="str">
        <f>IF(T$144=$C145,VLOOKUP(T$8,Stammdaten!$G$15:$H$21,2,FALSE),"")</f>
        <v/>
      </c>
      <c r="U145" s="240" t="str">
        <f>IF(U$144=$C145,VLOOKUP(U$8,Stammdaten!$G$15:$H$21,2,FALSE),"")</f>
        <v/>
      </c>
      <c r="V145" s="240" t="str">
        <f>IF(V$144=$C145,VLOOKUP(V$8,Stammdaten!$G$15:$H$21,2,FALSE),"")</f>
        <v/>
      </c>
      <c r="W145" s="240" t="str">
        <f>IF(W$144=$C145,VLOOKUP(W$8,Stammdaten!$G$15:$H$21,2,FALSE),"")</f>
        <v/>
      </c>
      <c r="X145" s="240" t="str">
        <f>IF(X$144=$C145,VLOOKUP(X$8,Stammdaten!$G$15:$H$21,2,FALSE),"")</f>
        <v/>
      </c>
      <c r="Y145" s="240" t="str">
        <f>IF(Y$144=$C145,VLOOKUP(Y$8,Stammdaten!$G$15:$H$21,2,FALSE),"")</f>
        <v/>
      </c>
      <c r="Z145" s="240" t="str">
        <f>IF(Z$144=$C145,VLOOKUP(Z$8,Stammdaten!$G$15:$H$21,2,FALSE),"")</f>
        <v/>
      </c>
      <c r="AA145" s="240" t="str">
        <f>IF(AA$144=$C145,VLOOKUP(AA$8,Stammdaten!$G$15:$H$21,2,FALSE),"")</f>
        <v/>
      </c>
      <c r="AB145" s="240" t="str">
        <f>IF(AB$144=$C145,VLOOKUP(AB$8,Stammdaten!$G$15:$H$21,2,FALSE),"")</f>
        <v/>
      </c>
      <c r="AC145" s="240" t="str">
        <f>IF(AC$144=$C145,VLOOKUP(AC$8,Stammdaten!$G$15:$H$21,2,FALSE),"")</f>
        <v/>
      </c>
      <c r="AD145" s="240" t="str">
        <f>IF(AD$144=$C145,VLOOKUP(AD$8,Stammdaten!$G$15:$H$21,2,FALSE),"")</f>
        <v/>
      </c>
      <c r="AE145" s="240" t="str">
        <f>IF(AE$144=$C145,VLOOKUP(AE$8,Stammdaten!$G$15:$H$21,2,FALSE),"")</f>
        <v/>
      </c>
      <c r="AF145" s="240" t="str">
        <f>IF(AF$144=$C145,VLOOKUP(AF$8,Stammdaten!$G$15:$H$21,2,FALSE),"")</f>
        <v/>
      </c>
      <c r="AG145" s="240" t="str">
        <f>IF(AG$144=$C145,VLOOKUP(AG$8,Stammdaten!$G$15:$H$21,2,FALSE),"")</f>
        <v/>
      </c>
      <c r="AH145" s="240" t="str">
        <f>IF(AH$144=$C145,VLOOKUP(AH$8,Stammdaten!$G$15:$H$21,2,FALSE),"")</f>
        <v/>
      </c>
      <c r="AI145" s="240" t="str">
        <f>IF(AI$144=$C145,VLOOKUP(AI$8,Stammdaten!$G$15:$H$21,2,FALSE),"")</f>
        <v/>
      </c>
      <c r="AJ145" s="265"/>
      <c r="AK145" s="242"/>
      <c r="AL145" s="243"/>
      <c r="AM145" s="244"/>
      <c r="AN145" s="266"/>
      <c r="AO145" s="245"/>
      <c r="AR145" s="244"/>
    </row>
    <row r="146" spans="1:44" s="246" customFormat="1" ht="13.5" customHeight="1">
      <c r="A146" s="238"/>
      <c r="B146" s="85" t="s">
        <v>187</v>
      </c>
      <c r="C146" s="291" t="s">
        <v>188</v>
      </c>
      <c r="D146" s="220">
        <f>SUM(E146:AI146)</f>
        <v>0</v>
      </c>
      <c r="E146" s="240" t="str">
        <f>IF(E$144=$C146,VLOOKUP(E$8,Stammdaten!$G$15:$H$21,2,FALSE),"")</f>
        <v/>
      </c>
      <c r="F146" s="240" t="str">
        <f>IF(F$144=$C146,VLOOKUP(F$8,Stammdaten!$G$15:$H$21,2,FALSE),"")</f>
        <v/>
      </c>
      <c r="G146" s="240" t="str">
        <f>IF(G$144=$C146,VLOOKUP(G$8,Stammdaten!$G$15:$H$21,2,FALSE),"")</f>
        <v/>
      </c>
      <c r="H146" s="240" t="str">
        <f>IF(H$144=$C146,VLOOKUP(H$8,Stammdaten!$G$15:$H$21,2,FALSE),"")</f>
        <v/>
      </c>
      <c r="I146" s="240" t="str">
        <f>IF(I$144=$C146,VLOOKUP(I$8,Stammdaten!$G$15:$H$21,2,FALSE),"")</f>
        <v/>
      </c>
      <c r="J146" s="240" t="str">
        <f>IF(J$144=$C146,VLOOKUP(J$8,Stammdaten!$G$15:$H$21,2,FALSE),"")</f>
        <v/>
      </c>
      <c r="K146" s="240" t="str">
        <f>IF(K$144=$C146,VLOOKUP(K$8,Stammdaten!$G$15:$H$21,2,FALSE),"")</f>
        <v/>
      </c>
      <c r="L146" s="240" t="str">
        <f>IF(L$144=$C146,VLOOKUP(L$8,Stammdaten!$G$15:$H$21,2,FALSE),"")</f>
        <v/>
      </c>
      <c r="M146" s="240" t="str">
        <f>IF(M$144=$C146,VLOOKUP(M$8,Stammdaten!$G$15:$H$21,2,FALSE),"")</f>
        <v/>
      </c>
      <c r="N146" s="240" t="str">
        <f>IF(N$144=$C146,VLOOKUP(N$8,Stammdaten!$G$15:$H$21,2,FALSE),"")</f>
        <v/>
      </c>
      <c r="O146" s="240" t="str">
        <f>IF(O$144=$C146,VLOOKUP(O$8,Stammdaten!$G$15:$H$21,2,FALSE),"")</f>
        <v/>
      </c>
      <c r="P146" s="240" t="str">
        <f>IF(P$144=$C146,VLOOKUP(P$8,Stammdaten!$G$15:$H$21,2,FALSE),"")</f>
        <v/>
      </c>
      <c r="Q146" s="240" t="str">
        <f>IF(Q$144=$C146,VLOOKUP(Q$8,Stammdaten!$G$15:$H$21,2,FALSE),"")</f>
        <v/>
      </c>
      <c r="R146" s="240" t="str">
        <f>IF(R$144=$C146,VLOOKUP(R$8,Stammdaten!$G$15:$H$21,2,FALSE),"")</f>
        <v/>
      </c>
      <c r="S146" s="240" t="str">
        <f>IF(S$144=$C146,VLOOKUP(S$8,Stammdaten!$G$15:$H$21,2,FALSE),"")</f>
        <v/>
      </c>
      <c r="T146" s="240" t="str">
        <f>IF(T$144=$C146,VLOOKUP(T$8,Stammdaten!$G$15:$H$21,2,FALSE),"")</f>
        <v/>
      </c>
      <c r="U146" s="240" t="str">
        <f>IF(U$144=$C146,VLOOKUP(U$8,Stammdaten!$G$15:$H$21,2,FALSE),"")</f>
        <v/>
      </c>
      <c r="V146" s="240" t="str">
        <f>IF(V$144=$C146,VLOOKUP(V$8,Stammdaten!$G$15:$H$21,2,FALSE),"")</f>
        <v/>
      </c>
      <c r="W146" s="240" t="str">
        <f>IF(W$144=$C146,VLOOKUP(W$8,Stammdaten!$G$15:$H$21,2,FALSE),"")</f>
        <v/>
      </c>
      <c r="X146" s="240" t="str">
        <f>IF(X$144=$C146,VLOOKUP(X$8,Stammdaten!$G$15:$H$21,2,FALSE),"")</f>
        <v/>
      </c>
      <c r="Y146" s="240" t="str">
        <f>IF(Y$144=$C146,VLOOKUP(Y$8,Stammdaten!$G$15:$H$21,2,FALSE),"")</f>
        <v/>
      </c>
      <c r="Z146" s="240" t="str">
        <f>IF(Z$144=$C146,VLOOKUP(Z$8,Stammdaten!$G$15:$H$21,2,FALSE),"")</f>
        <v/>
      </c>
      <c r="AA146" s="240" t="str">
        <f>IF(AA$144=$C146,VLOOKUP(AA$8,Stammdaten!$G$15:$H$21,2,FALSE),"")</f>
        <v/>
      </c>
      <c r="AB146" s="240" t="str">
        <f>IF(AB$144=$C146,VLOOKUP(AB$8,Stammdaten!$G$15:$H$21,2,FALSE),"")</f>
        <v/>
      </c>
      <c r="AC146" s="240" t="str">
        <f>IF(AC$144=$C146,VLOOKUP(AC$8,Stammdaten!$G$15:$H$21,2,FALSE),"")</f>
        <v/>
      </c>
      <c r="AD146" s="240" t="str">
        <f>IF(AD$144=$C146,VLOOKUP(AD$8,Stammdaten!$G$15:$H$21,2,FALSE),"")</f>
        <v/>
      </c>
      <c r="AE146" s="240" t="str">
        <f>IF(AE$144=$C146,VLOOKUP(AE$8,Stammdaten!$G$15:$H$21,2,FALSE),"")</f>
        <v/>
      </c>
      <c r="AF146" s="240" t="str">
        <f>IF(AF$144=$C146,VLOOKUP(AF$8,Stammdaten!$G$15:$H$21,2,FALSE),"")</f>
        <v/>
      </c>
      <c r="AG146" s="240" t="str">
        <f>IF(AG$144=$C146,VLOOKUP(AG$8,Stammdaten!$G$15:$H$21,2,FALSE),"")</f>
        <v/>
      </c>
      <c r="AH146" s="240" t="str">
        <f>IF(AH$144=$C146,VLOOKUP(AH$8,Stammdaten!$G$15:$H$21,2,FALSE),"")</f>
        <v/>
      </c>
      <c r="AI146" s="240" t="str">
        <f>IF(AI$144=$C146,VLOOKUP(AI$8,Stammdaten!$G$15:$H$21,2,FALSE),"")</f>
        <v/>
      </c>
      <c r="AJ146" s="265"/>
      <c r="AK146" s="242"/>
      <c r="AL146" s="243"/>
      <c r="AM146" s="244"/>
      <c r="AN146" s="266"/>
      <c r="AO146" s="245"/>
      <c r="AR146" s="244"/>
    </row>
    <row r="147" spans="1:44" s="246" customFormat="1" ht="13.5" customHeight="1">
      <c r="A147" s="238"/>
      <c r="B147" s="85" t="s">
        <v>189</v>
      </c>
      <c r="C147" s="291" t="s">
        <v>190</v>
      </c>
      <c r="D147" s="220">
        <f>SUM(E147:AI147)</f>
        <v>0</v>
      </c>
      <c r="E147" s="240" t="str">
        <f>IF(E$144=$C147,VLOOKUP(E$8,Stammdaten!$G$15:$H$21,2,FALSE),"")</f>
        <v/>
      </c>
      <c r="F147" s="240" t="str">
        <f>IF(F$144=$C147,VLOOKUP(F$8,Stammdaten!$G$15:$H$21,2,FALSE),"")</f>
        <v/>
      </c>
      <c r="G147" s="240" t="str">
        <f>IF(G$144=$C147,VLOOKUP(G$8,Stammdaten!$G$15:$H$21,2,FALSE),"")</f>
        <v/>
      </c>
      <c r="H147" s="240" t="str">
        <f>IF(H$144=$C147,VLOOKUP(H$8,Stammdaten!$G$15:$H$21,2,FALSE),"")</f>
        <v/>
      </c>
      <c r="I147" s="240" t="str">
        <f>IF(I$144=$C147,VLOOKUP(I$8,Stammdaten!$G$15:$H$21,2,FALSE),"")</f>
        <v/>
      </c>
      <c r="J147" s="240" t="str">
        <f>IF(J$144=$C147,VLOOKUP(J$8,Stammdaten!$G$15:$H$21,2,FALSE),"")</f>
        <v/>
      </c>
      <c r="K147" s="240" t="str">
        <f>IF(K$144=$C147,VLOOKUP(K$8,Stammdaten!$G$15:$H$21,2,FALSE),"")</f>
        <v/>
      </c>
      <c r="L147" s="240" t="str">
        <f>IF(L$144=$C147,VLOOKUP(L$8,Stammdaten!$G$15:$H$21,2,FALSE),"")</f>
        <v/>
      </c>
      <c r="M147" s="240" t="str">
        <f>IF(M$144=$C147,VLOOKUP(M$8,Stammdaten!$G$15:$H$21,2,FALSE),"")</f>
        <v/>
      </c>
      <c r="N147" s="240" t="str">
        <f>IF(N$144=$C147,VLOOKUP(N$8,Stammdaten!$G$15:$H$21,2,FALSE),"")</f>
        <v/>
      </c>
      <c r="O147" s="240" t="str">
        <f>IF(O$144=$C147,VLOOKUP(O$8,Stammdaten!$G$15:$H$21,2,FALSE),"")</f>
        <v/>
      </c>
      <c r="P147" s="240" t="str">
        <f>IF(P$144=$C147,VLOOKUP(P$8,Stammdaten!$G$15:$H$21,2,FALSE),"")</f>
        <v/>
      </c>
      <c r="Q147" s="240" t="str">
        <f>IF(Q$144=$C147,VLOOKUP(Q$8,Stammdaten!$G$15:$H$21,2,FALSE),"")</f>
        <v/>
      </c>
      <c r="R147" s="240" t="str">
        <f>IF(R$144=$C147,VLOOKUP(R$8,Stammdaten!$G$15:$H$21,2,FALSE),"")</f>
        <v/>
      </c>
      <c r="S147" s="240" t="str">
        <f>IF(S$144=$C147,VLOOKUP(S$8,Stammdaten!$G$15:$H$21,2,FALSE),"")</f>
        <v/>
      </c>
      <c r="T147" s="240" t="str">
        <f>IF(T$144=$C147,VLOOKUP(T$8,Stammdaten!$G$15:$H$21,2,FALSE),"")</f>
        <v/>
      </c>
      <c r="U147" s="240" t="str">
        <f>IF(U$144=$C147,VLOOKUP(U$8,Stammdaten!$G$15:$H$21,2,FALSE),"")</f>
        <v/>
      </c>
      <c r="V147" s="240" t="str">
        <f>IF(V$144=$C147,VLOOKUP(V$8,Stammdaten!$G$15:$H$21,2,FALSE),"")</f>
        <v/>
      </c>
      <c r="W147" s="240" t="str">
        <f>IF(W$144=$C147,VLOOKUP(W$8,Stammdaten!$G$15:$H$21,2,FALSE),"")</f>
        <v/>
      </c>
      <c r="X147" s="240" t="str">
        <f>IF(X$144=$C147,VLOOKUP(X$8,Stammdaten!$G$15:$H$21,2,FALSE),"")</f>
        <v/>
      </c>
      <c r="Y147" s="240" t="str">
        <f>IF(Y$144=$C147,VLOOKUP(Y$8,Stammdaten!$G$15:$H$21,2,FALSE),"")</f>
        <v/>
      </c>
      <c r="Z147" s="240" t="str">
        <f>IF(Z$144=$C147,VLOOKUP(Z$8,Stammdaten!$G$15:$H$21,2,FALSE),"")</f>
        <v/>
      </c>
      <c r="AA147" s="240" t="str">
        <f>IF(AA$144=$C147,VLOOKUP(AA$8,Stammdaten!$G$15:$H$21,2,FALSE),"")</f>
        <v/>
      </c>
      <c r="AB147" s="240" t="str">
        <f>IF(AB$144=$C147,VLOOKUP(AB$8,Stammdaten!$G$15:$H$21,2,FALSE),"")</f>
        <v/>
      </c>
      <c r="AC147" s="240" t="str">
        <f>IF(AC$144=$C147,VLOOKUP(AC$8,Stammdaten!$G$15:$H$21,2,FALSE),"")</f>
        <v/>
      </c>
      <c r="AD147" s="240" t="str">
        <f>IF(AD$144=$C147,VLOOKUP(AD$8,Stammdaten!$G$15:$H$21,2,FALSE),"")</f>
        <v/>
      </c>
      <c r="AE147" s="240" t="str">
        <f>IF(AE$144=$C147,VLOOKUP(AE$8,Stammdaten!$G$15:$H$21,2,FALSE),"")</f>
        <v/>
      </c>
      <c r="AF147" s="240" t="str">
        <f>IF(AF$144=$C147,VLOOKUP(AF$8,Stammdaten!$G$15:$H$21,2,FALSE),"")</f>
        <v/>
      </c>
      <c r="AG147" s="240" t="str">
        <f>IF(AG$144=$C147,VLOOKUP(AG$8,Stammdaten!$G$15:$H$21,2,FALSE),"")</f>
        <v/>
      </c>
      <c r="AH147" s="240" t="str">
        <f>IF(AH$144=$C147,VLOOKUP(AH$8,Stammdaten!$G$15:$H$21,2,FALSE),"")</f>
        <v/>
      </c>
      <c r="AI147" s="240" t="str">
        <f>IF(AI$144=$C147,VLOOKUP(AI$8,Stammdaten!$G$15:$H$21,2,FALSE),"")</f>
        <v/>
      </c>
      <c r="AJ147" s="265"/>
      <c r="AK147" s="242"/>
      <c r="AL147" s="243"/>
      <c r="AM147" s="244"/>
      <c r="AN147" s="266"/>
      <c r="AO147" s="245"/>
      <c r="AR147" s="244"/>
    </row>
    <row r="148" spans="1:44" s="246" customFormat="1" ht="13.5" customHeight="1">
      <c r="A148" s="292"/>
      <c r="B148" s="85" t="s">
        <v>191</v>
      </c>
      <c r="C148" s="293" t="s">
        <v>192</v>
      </c>
      <c r="D148" s="294">
        <f>SUM(E148:AI148)</f>
        <v>0</v>
      </c>
      <c r="E148" s="240" t="str">
        <f>IF(E$144=$C148,VLOOKUP(E$8,Stammdaten!$G$15:$H$21,2,FALSE),"")</f>
        <v/>
      </c>
      <c r="F148" s="240" t="str">
        <f>IF(F$144=$C148,VLOOKUP(F$8,Stammdaten!$G$15:$H$21,2,FALSE),"")</f>
        <v/>
      </c>
      <c r="G148" s="240" t="str">
        <f>IF(G$144=$C148,VLOOKUP(G$8,Stammdaten!$G$15:$H$21,2,FALSE),"")</f>
        <v/>
      </c>
      <c r="H148" s="240" t="str">
        <f>IF(H$144=$C148,VLOOKUP(H$8,Stammdaten!$G$15:$H$21,2,FALSE),"")</f>
        <v/>
      </c>
      <c r="I148" s="240" t="str">
        <f>IF(I$144=$C148,VLOOKUP(I$8,Stammdaten!$G$15:$H$21,2,FALSE),"")</f>
        <v/>
      </c>
      <c r="J148" s="240" t="str">
        <f>IF(J$144=$C148,VLOOKUP(J$8,Stammdaten!$G$15:$H$21,2,FALSE),"")</f>
        <v/>
      </c>
      <c r="K148" s="240" t="str">
        <f>IF(K$144=$C148,VLOOKUP(K$8,Stammdaten!$G$15:$H$21,2,FALSE),"")</f>
        <v/>
      </c>
      <c r="L148" s="240" t="str">
        <f>IF(L$144=$C148,VLOOKUP(L$8,Stammdaten!$G$15:$H$21,2,FALSE),"")</f>
        <v/>
      </c>
      <c r="M148" s="240" t="str">
        <f>IF(M$144=$C148,VLOOKUP(M$8,Stammdaten!$G$15:$H$21,2,FALSE),"")</f>
        <v/>
      </c>
      <c r="N148" s="240" t="str">
        <f>IF(N$144=$C148,VLOOKUP(N$8,Stammdaten!$G$15:$H$21,2,FALSE),"")</f>
        <v/>
      </c>
      <c r="O148" s="240" t="str">
        <f>IF(O$144=$C148,VLOOKUP(O$8,Stammdaten!$G$15:$H$21,2,FALSE),"")</f>
        <v/>
      </c>
      <c r="P148" s="240" t="str">
        <f>IF(P$144=$C148,VLOOKUP(P$8,Stammdaten!$G$15:$H$21,2,FALSE),"")</f>
        <v/>
      </c>
      <c r="Q148" s="240" t="str">
        <f>IF(Q$144=$C148,VLOOKUP(Q$8,Stammdaten!$G$15:$H$21,2,FALSE),"")</f>
        <v/>
      </c>
      <c r="R148" s="240" t="str">
        <f>IF(R$144=$C148,VLOOKUP(R$8,Stammdaten!$G$15:$H$21,2,FALSE),"")</f>
        <v/>
      </c>
      <c r="S148" s="240" t="str">
        <f>IF(S$144=$C148,VLOOKUP(S$8,Stammdaten!$G$15:$H$21,2,FALSE),"")</f>
        <v/>
      </c>
      <c r="T148" s="240" t="str">
        <f>IF(T$144=$C148,VLOOKUP(T$8,Stammdaten!$G$15:$H$21,2,FALSE),"")</f>
        <v/>
      </c>
      <c r="U148" s="240" t="str">
        <f>IF(U$144=$C148,VLOOKUP(U$8,Stammdaten!$G$15:$H$21,2,FALSE),"")</f>
        <v/>
      </c>
      <c r="V148" s="240" t="str">
        <f>IF(V$144=$C148,VLOOKUP(V$8,Stammdaten!$G$15:$H$21,2,FALSE),"")</f>
        <v/>
      </c>
      <c r="W148" s="240" t="str">
        <f>IF(W$144=$C148,VLOOKUP(W$8,Stammdaten!$G$15:$H$21,2,FALSE),"")</f>
        <v/>
      </c>
      <c r="X148" s="240" t="str">
        <f>IF(X$144=$C148,VLOOKUP(X$8,Stammdaten!$G$15:$H$21,2,FALSE),"")</f>
        <v/>
      </c>
      <c r="Y148" s="240" t="str">
        <f>IF(Y$144=$C148,VLOOKUP(Y$8,Stammdaten!$G$15:$H$21,2,FALSE),"")</f>
        <v/>
      </c>
      <c r="Z148" s="240" t="str">
        <f>IF(Z$144=$C148,VLOOKUP(Z$8,Stammdaten!$G$15:$H$21,2,FALSE),"")</f>
        <v/>
      </c>
      <c r="AA148" s="240" t="str">
        <f>IF(AA$144=$C148,VLOOKUP(AA$8,Stammdaten!$G$15:$H$21,2,FALSE),"")</f>
        <v/>
      </c>
      <c r="AB148" s="240" t="str">
        <f>IF(AB$144=$C148,VLOOKUP(AB$8,Stammdaten!$G$15:$H$21,2,FALSE),"")</f>
        <v/>
      </c>
      <c r="AC148" s="240" t="str">
        <f>IF(AC$144=$C148,VLOOKUP(AC$8,Stammdaten!$G$15:$H$21,2,FALSE),"")</f>
        <v/>
      </c>
      <c r="AD148" s="240" t="str">
        <f>IF(AD$144=$C148,VLOOKUP(AD$8,Stammdaten!$G$15:$H$21,2,FALSE),"")</f>
        <v/>
      </c>
      <c r="AE148" s="240" t="str">
        <f>IF(AE$144=$C148,VLOOKUP(AE$8,Stammdaten!$G$15:$H$21,2,FALSE),"")</f>
        <v/>
      </c>
      <c r="AF148" s="240" t="str">
        <f>IF(AF$144=$C148,VLOOKUP(AF$8,Stammdaten!$G$15:$H$21,2,FALSE),"")</f>
        <v/>
      </c>
      <c r="AG148" s="240" t="str">
        <f>IF(AG$144=$C148,VLOOKUP(AG$8,Stammdaten!$G$15:$H$21,2,FALSE),"")</f>
        <v/>
      </c>
      <c r="AH148" s="240" t="str">
        <f>IF(AH$144=$C148,VLOOKUP(AH$8,Stammdaten!$G$15:$H$21,2,FALSE),"")</f>
        <v/>
      </c>
      <c r="AI148" s="240" t="str">
        <f>IF(AI$144=$C148,VLOOKUP(AI$8,Stammdaten!$G$15:$H$21,2,FALSE),"")</f>
        <v/>
      </c>
      <c r="AJ148" s="265"/>
      <c r="AK148" s="242"/>
      <c r="AL148" s="243"/>
      <c r="AM148" s="244"/>
      <c r="AN148" s="266"/>
      <c r="AO148" s="245"/>
      <c r="AR148" s="244"/>
    </row>
    <row r="149" spans="1:44" ht="14.1" customHeight="1">
      <c r="A149" s="295"/>
      <c r="B149" s="280"/>
      <c r="C149" s="280"/>
      <c r="D149" s="280"/>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row>
    <row r="150" spans="1:44" s="202" customFormat="1" ht="22.5" customHeight="1">
      <c r="A150" s="297" t="s">
        <v>129</v>
      </c>
      <c r="B150" s="297"/>
      <c r="C150" s="297"/>
      <c r="D150" s="298">
        <f>SUM(D151+D158+D165)</f>
        <v>0</v>
      </c>
      <c r="E150" s="285">
        <f>SUM(E151+E158+E165)</f>
        <v>0</v>
      </c>
      <c r="F150" s="286">
        <f>SUM(F151+F158+F165)</f>
        <v>0</v>
      </c>
      <c r="G150" s="286">
        <f t="shared" ref="G150:AI150" si="30">SUM(G151+G158+G165)</f>
        <v>0</v>
      </c>
      <c r="H150" s="286">
        <f t="shared" si="30"/>
        <v>0</v>
      </c>
      <c r="I150" s="286">
        <f t="shared" si="30"/>
        <v>0</v>
      </c>
      <c r="J150" s="286">
        <f t="shared" si="30"/>
        <v>0</v>
      </c>
      <c r="K150" s="286">
        <f t="shared" si="30"/>
        <v>0</v>
      </c>
      <c r="L150" s="286">
        <f t="shared" si="30"/>
        <v>0</v>
      </c>
      <c r="M150" s="286">
        <f t="shared" si="30"/>
        <v>0</v>
      </c>
      <c r="N150" s="286">
        <f t="shared" si="30"/>
        <v>0</v>
      </c>
      <c r="O150" s="286">
        <f t="shared" si="30"/>
        <v>0</v>
      </c>
      <c r="P150" s="286">
        <f t="shared" si="30"/>
        <v>0</v>
      </c>
      <c r="Q150" s="286">
        <f t="shared" si="30"/>
        <v>0</v>
      </c>
      <c r="R150" s="286">
        <f t="shared" si="30"/>
        <v>0</v>
      </c>
      <c r="S150" s="286">
        <f t="shared" si="30"/>
        <v>0</v>
      </c>
      <c r="T150" s="286">
        <f t="shared" si="30"/>
        <v>0</v>
      </c>
      <c r="U150" s="286">
        <f t="shared" si="30"/>
        <v>0</v>
      </c>
      <c r="V150" s="286">
        <f t="shared" si="30"/>
        <v>0</v>
      </c>
      <c r="W150" s="286">
        <f t="shared" si="30"/>
        <v>0</v>
      </c>
      <c r="X150" s="286">
        <f t="shared" si="30"/>
        <v>0</v>
      </c>
      <c r="Y150" s="286">
        <f t="shared" si="30"/>
        <v>0</v>
      </c>
      <c r="Z150" s="286">
        <f t="shared" si="30"/>
        <v>0</v>
      </c>
      <c r="AA150" s="286">
        <f t="shared" si="30"/>
        <v>0</v>
      </c>
      <c r="AB150" s="286">
        <f t="shared" si="30"/>
        <v>0</v>
      </c>
      <c r="AC150" s="286">
        <f t="shared" si="30"/>
        <v>0</v>
      </c>
      <c r="AD150" s="286">
        <f t="shared" si="30"/>
        <v>0</v>
      </c>
      <c r="AE150" s="286">
        <f t="shared" si="30"/>
        <v>0</v>
      </c>
      <c r="AF150" s="286">
        <f t="shared" si="30"/>
        <v>0</v>
      </c>
      <c r="AG150" s="286">
        <f t="shared" si="30"/>
        <v>0</v>
      </c>
      <c r="AH150" s="286">
        <f t="shared" si="30"/>
        <v>0</v>
      </c>
      <c r="AI150" s="299">
        <f t="shared" si="30"/>
        <v>0</v>
      </c>
      <c r="AJ150" s="197"/>
      <c r="AK150" s="198"/>
      <c r="AL150" s="199"/>
      <c r="AM150" s="200"/>
      <c r="AN150" s="201"/>
      <c r="AO150" s="201"/>
      <c r="AR150" s="200"/>
    </row>
    <row r="151" spans="1:44" s="202" customFormat="1" ht="13.5" customHeight="1">
      <c r="A151" s="234">
        <f>Zeitbudget!E67</f>
        <v>0</v>
      </c>
      <c r="B151" s="792" t="str">
        <f>IF(Zeitbudget!B67&gt;0,Zeitbudget!B67," ")</f>
        <v>Gespräche durchführen:</v>
      </c>
      <c r="C151" s="792"/>
      <c r="D151" s="300">
        <f>SUM(D152:D157)</f>
        <v>0</v>
      </c>
      <c r="E151" s="236">
        <f>SUM(E152:E157)</f>
        <v>0</v>
      </c>
      <c r="F151" s="236">
        <f t="shared" ref="F151:AI151" si="31">SUM(F152:F157)</f>
        <v>0</v>
      </c>
      <c r="G151" s="236">
        <f t="shared" si="31"/>
        <v>0</v>
      </c>
      <c r="H151" s="236">
        <f t="shared" si="31"/>
        <v>0</v>
      </c>
      <c r="I151" s="236">
        <f t="shared" si="31"/>
        <v>0</v>
      </c>
      <c r="J151" s="236">
        <f t="shared" si="31"/>
        <v>0</v>
      </c>
      <c r="K151" s="236">
        <f t="shared" si="31"/>
        <v>0</v>
      </c>
      <c r="L151" s="236">
        <f t="shared" si="31"/>
        <v>0</v>
      </c>
      <c r="M151" s="236">
        <f t="shared" si="31"/>
        <v>0</v>
      </c>
      <c r="N151" s="236">
        <f t="shared" si="31"/>
        <v>0</v>
      </c>
      <c r="O151" s="236">
        <f t="shared" si="31"/>
        <v>0</v>
      </c>
      <c r="P151" s="236">
        <f t="shared" si="31"/>
        <v>0</v>
      </c>
      <c r="Q151" s="236">
        <f t="shared" si="31"/>
        <v>0</v>
      </c>
      <c r="R151" s="236">
        <f t="shared" si="31"/>
        <v>0</v>
      </c>
      <c r="S151" s="236">
        <f t="shared" si="31"/>
        <v>0</v>
      </c>
      <c r="T151" s="236">
        <f t="shared" si="31"/>
        <v>0</v>
      </c>
      <c r="U151" s="236">
        <f t="shared" si="31"/>
        <v>0</v>
      </c>
      <c r="V151" s="236">
        <f t="shared" si="31"/>
        <v>0</v>
      </c>
      <c r="W151" s="236">
        <f t="shared" si="31"/>
        <v>0</v>
      </c>
      <c r="X151" s="236">
        <f t="shared" si="31"/>
        <v>0</v>
      </c>
      <c r="Y151" s="236">
        <f t="shared" si="31"/>
        <v>0</v>
      </c>
      <c r="Z151" s="236">
        <f t="shared" si="31"/>
        <v>0</v>
      </c>
      <c r="AA151" s="236">
        <f t="shared" si="31"/>
        <v>0</v>
      </c>
      <c r="AB151" s="236">
        <f t="shared" si="31"/>
        <v>0</v>
      </c>
      <c r="AC151" s="236">
        <f t="shared" si="31"/>
        <v>0</v>
      </c>
      <c r="AD151" s="236">
        <f t="shared" si="31"/>
        <v>0</v>
      </c>
      <c r="AE151" s="236">
        <f t="shared" si="31"/>
        <v>0</v>
      </c>
      <c r="AF151" s="236">
        <f t="shared" si="31"/>
        <v>0</v>
      </c>
      <c r="AG151" s="236">
        <f t="shared" si="31"/>
        <v>0</v>
      </c>
      <c r="AH151" s="236">
        <f t="shared" si="31"/>
        <v>0</v>
      </c>
      <c r="AI151" s="236">
        <f t="shared" si="31"/>
        <v>0</v>
      </c>
      <c r="AJ151" s="197"/>
      <c r="AK151" s="198"/>
      <c r="AL151" s="199"/>
      <c r="AM151" s="200"/>
      <c r="AN151" s="201"/>
      <c r="AO151" s="201"/>
      <c r="AR151" s="200"/>
    </row>
    <row r="152" spans="1:44" s="246" customFormat="1" ht="13.5" customHeight="1">
      <c r="A152" s="238">
        <f>Zeitbudget!E68</f>
        <v>0</v>
      </c>
      <c r="B152" s="81" t="str">
        <f>IF(Zeitbudget!B68&gt;0,Zeitbudget!B68," ")</f>
        <v>Vorgespräche mit Eltern und Fachstellen</v>
      </c>
      <c r="C152" s="239"/>
      <c r="D152" s="220">
        <f t="shared" ref="D152:D157" si="32">SUM(E152:AI152)</f>
        <v>0</v>
      </c>
      <c r="E152" s="240"/>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c r="AG152" s="262"/>
      <c r="AH152" s="262"/>
      <c r="AI152" s="262"/>
      <c r="AJ152" s="265"/>
      <c r="AK152" s="242"/>
      <c r="AL152" s="243"/>
      <c r="AM152" s="244"/>
      <c r="AN152" s="266"/>
      <c r="AO152" s="245"/>
      <c r="AR152" s="244"/>
    </row>
    <row r="153" spans="1:44" s="246" customFormat="1" ht="13.5" customHeight="1">
      <c r="A153" s="238">
        <f>Zeitbudget!E69</f>
        <v>0</v>
      </c>
      <c r="B153" s="81" t="str">
        <f>IF(Zeitbudget!B69&gt;0,Zeitbudget!B69," ")</f>
        <v>Anamnesegespräch</v>
      </c>
      <c r="C153" s="239"/>
      <c r="D153" s="220">
        <f t="shared" si="32"/>
        <v>0</v>
      </c>
      <c r="E153" s="240"/>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5"/>
      <c r="AK153" s="242"/>
      <c r="AL153" s="243"/>
      <c r="AM153" s="244"/>
      <c r="AN153" s="266"/>
      <c r="AO153" s="245"/>
      <c r="AR153" s="244"/>
    </row>
    <row r="154" spans="1:44" s="246" customFormat="1" ht="13.5" customHeight="1">
      <c r="A154" s="238">
        <f>Zeitbudget!E70</f>
        <v>0</v>
      </c>
      <c r="B154" s="81" t="str">
        <f>IF(Zeitbudget!B70&gt;0,Zeitbudget!B70," ")</f>
        <v>Elterngespräche</v>
      </c>
      <c r="C154" s="239"/>
      <c r="D154" s="220">
        <f t="shared" si="32"/>
        <v>0</v>
      </c>
      <c r="E154" s="240"/>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5"/>
      <c r="AK154" s="242"/>
      <c r="AL154" s="243"/>
      <c r="AM154" s="244"/>
      <c r="AN154" s="266"/>
      <c r="AO154" s="245"/>
      <c r="AR154" s="244"/>
    </row>
    <row r="155" spans="1:44" s="246" customFormat="1" ht="13.5" customHeight="1">
      <c r="A155" s="238">
        <f>Zeitbudget!E71</f>
        <v>0</v>
      </c>
      <c r="B155" s="81" t="str">
        <f>IF(Zeitbudget!B71&gt;0,Zeitbudget!B71," ")</f>
        <v>Gespräche am runden Tisch</v>
      </c>
      <c r="C155" s="239"/>
      <c r="D155" s="220">
        <f t="shared" si="32"/>
        <v>0</v>
      </c>
      <c r="E155" s="240"/>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5"/>
      <c r="AK155" s="242"/>
      <c r="AL155" s="243"/>
      <c r="AM155" s="244"/>
      <c r="AN155" s="266"/>
      <c r="AO155" s="245"/>
      <c r="AR155" s="244"/>
    </row>
    <row r="156" spans="1:44" s="246" customFormat="1" ht="13.5" customHeight="1">
      <c r="A156" s="238">
        <f>Zeitbudget!E72</f>
        <v>0</v>
      </c>
      <c r="B156" s="81" t="str">
        <f>IF(Zeitbudget!B72&gt;0,Zeitbudget!B72," ")</f>
        <v>Interdisziplinäre Zusammenarbeit</v>
      </c>
      <c r="C156" s="239"/>
      <c r="D156" s="220">
        <f t="shared" si="32"/>
        <v>0</v>
      </c>
      <c r="E156" s="240"/>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c r="AG156" s="262"/>
      <c r="AH156" s="262"/>
      <c r="AI156" s="262"/>
      <c r="AJ156" s="265"/>
      <c r="AK156" s="242"/>
      <c r="AL156" s="243"/>
      <c r="AM156" s="244"/>
      <c r="AN156" s="266"/>
      <c r="AO156" s="245"/>
      <c r="AR156" s="244"/>
    </row>
    <row r="157" spans="1:44" s="246" customFormat="1" ht="13.5" customHeight="1">
      <c r="A157" s="238">
        <f>Zeitbudget!E73</f>
        <v>0</v>
      </c>
      <c r="B157" s="81" t="str">
        <f>IF(Zeitbudget!B73&gt;0,Zeitbudget!B73," ")</f>
        <v>Beratungen</v>
      </c>
      <c r="C157" s="239"/>
      <c r="D157" s="220">
        <f t="shared" si="32"/>
        <v>0</v>
      </c>
      <c r="E157" s="240"/>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c r="AG157" s="262"/>
      <c r="AH157" s="262"/>
      <c r="AI157" s="262"/>
      <c r="AJ157" s="265"/>
      <c r="AK157" s="242"/>
      <c r="AL157" s="243"/>
      <c r="AM157" s="244"/>
      <c r="AN157" s="266"/>
      <c r="AO157" s="245"/>
      <c r="AR157" s="244"/>
    </row>
    <row r="158" spans="1:44" s="202" customFormat="1" ht="13.5" customHeight="1">
      <c r="A158" s="234">
        <f>Zeitbudget!E74</f>
        <v>0</v>
      </c>
      <c r="B158" s="789" t="str">
        <f>IF(Zeitbudget!B74&gt;0,Zeitbudget!B74," ")</f>
        <v>Vor- und Nachbereitung:</v>
      </c>
      <c r="C158" s="789"/>
      <c r="D158" s="301">
        <f>SUM(D159:D164)</f>
        <v>0</v>
      </c>
      <c r="E158" s="302">
        <f>SUM(E159:E164)</f>
        <v>0</v>
      </c>
      <c r="F158" s="302">
        <f t="shared" ref="F158:AI158" si="33">SUM(F159:F164)</f>
        <v>0</v>
      </c>
      <c r="G158" s="302">
        <f t="shared" si="33"/>
        <v>0</v>
      </c>
      <c r="H158" s="302">
        <f t="shared" si="33"/>
        <v>0</v>
      </c>
      <c r="I158" s="302">
        <f t="shared" si="33"/>
        <v>0</v>
      </c>
      <c r="J158" s="302">
        <f t="shared" si="33"/>
        <v>0</v>
      </c>
      <c r="K158" s="302">
        <f t="shared" si="33"/>
        <v>0</v>
      </c>
      <c r="L158" s="302">
        <f t="shared" si="33"/>
        <v>0</v>
      </c>
      <c r="M158" s="302">
        <f t="shared" si="33"/>
        <v>0</v>
      </c>
      <c r="N158" s="302">
        <f t="shared" si="33"/>
        <v>0</v>
      </c>
      <c r="O158" s="302">
        <f t="shared" si="33"/>
        <v>0</v>
      </c>
      <c r="P158" s="302">
        <f t="shared" si="33"/>
        <v>0</v>
      </c>
      <c r="Q158" s="302">
        <f t="shared" si="33"/>
        <v>0</v>
      </c>
      <c r="R158" s="302">
        <f t="shared" si="33"/>
        <v>0</v>
      </c>
      <c r="S158" s="302">
        <f t="shared" si="33"/>
        <v>0</v>
      </c>
      <c r="T158" s="302">
        <f t="shared" si="33"/>
        <v>0</v>
      </c>
      <c r="U158" s="302">
        <f t="shared" si="33"/>
        <v>0</v>
      </c>
      <c r="V158" s="302">
        <f t="shared" si="33"/>
        <v>0</v>
      </c>
      <c r="W158" s="302">
        <f t="shared" si="33"/>
        <v>0</v>
      </c>
      <c r="X158" s="302">
        <f t="shared" si="33"/>
        <v>0</v>
      </c>
      <c r="Y158" s="302">
        <f t="shared" si="33"/>
        <v>0</v>
      </c>
      <c r="Z158" s="302">
        <f t="shared" si="33"/>
        <v>0</v>
      </c>
      <c r="AA158" s="302">
        <f t="shared" si="33"/>
        <v>0</v>
      </c>
      <c r="AB158" s="302">
        <f t="shared" si="33"/>
        <v>0</v>
      </c>
      <c r="AC158" s="302">
        <f t="shared" si="33"/>
        <v>0</v>
      </c>
      <c r="AD158" s="302">
        <f t="shared" si="33"/>
        <v>0</v>
      </c>
      <c r="AE158" s="302">
        <f t="shared" si="33"/>
        <v>0</v>
      </c>
      <c r="AF158" s="302">
        <f t="shared" si="33"/>
        <v>0</v>
      </c>
      <c r="AG158" s="302">
        <f t="shared" si="33"/>
        <v>0</v>
      </c>
      <c r="AH158" s="302">
        <f t="shared" si="33"/>
        <v>0</v>
      </c>
      <c r="AI158" s="302">
        <f t="shared" si="33"/>
        <v>0</v>
      </c>
      <c r="AJ158" s="197"/>
      <c r="AK158" s="198"/>
      <c r="AL158" s="199"/>
      <c r="AM158" s="200"/>
      <c r="AN158" s="201"/>
      <c r="AO158" s="201"/>
      <c r="AR158" s="200"/>
    </row>
    <row r="159" spans="1:44" s="246" customFormat="1" ht="13.5" customHeight="1">
      <c r="A159" s="238">
        <f>Zeitbudget!E75</f>
        <v>0</v>
      </c>
      <c r="B159" s="81" t="str">
        <f>IF(Zeitbudget!B75&gt;0,Zeitbudget!B75," ")</f>
        <v>Abklärung, Diagnostikgespräche</v>
      </c>
      <c r="C159" s="239"/>
      <c r="D159" s="220">
        <f t="shared" ref="D159:D164" si="34">SUM(E159:AI159)</f>
        <v>0</v>
      </c>
      <c r="E159" s="240"/>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c r="AG159" s="262"/>
      <c r="AH159" s="262"/>
      <c r="AI159" s="262"/>
      <c r="AJ159" s="265"/>
      <c r="AK159" s="242"/>
      <c r="AL159" s="243"/>
      <c r="AM159" s="244"/>
      <c r="AN159" s="266"/>
      <c r="AO159" s="245"/>
      <c r="AR159" s="244"/>
    </row>
    <row r="160" spans="1:44" s="246" customFormat="1" ht="13.5" customHeight="1">
      <c r="A160" s="238">
        <f>Zeitbudget!E76</f>
        <v>0</v>
      </c>
      <c r="B160" s="81" t="str">
        <f>IF(Zeitbudget!B76&gt;0,Zeitbudget!B76," ")</f>
        <v>übrige Gespräche</v>
      </c>
      <c r="C160" s="239"/>
      <c r="D160" s="220">
        <f t="shared" si="34"/>
        <v>0</v>
      </c>
      <c r="E160" s="240"/>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5"/>
      <c r="AK160" s="242"/>
      <c r="AL160" s="243"/>
      <c r="AM160" s="244"/>
      <c r="AN160" s="266"/>
      <c r="AO160" s="245"/>
      <c r="AR160" s="244"/>
    </row>
    <row r="161" spans="1:44" s="246" customFormat="1" ht="13.5" customHeight="1">
      <c r="A161" s="238">
        <f>Zeitbudget!E77</f>
        <v>0</v>
      </c>
      <c r="B161" s="81" t="str">
        <f>IF(Zeitbudget!B77&gt;0,Zeitbudget!B77," ")</f>
        <v>Therapiekonzept erstellen / Förderplanung</v>
      </c>
      <c r="C161" s="239"/>
      <c r="D161" s="220">
        <f t="shared" si="34"/>
        <v>0</v>
      </c>
      <c r="E161" s="240"/>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5"/>
      <c r="AK161" s="242"/>
      <c r="AL161" s="243"/>
      <c r="AM161" s="244"/>
      <c r="AN161" s="266"/>
      <c r="AO161" s="245"/>
      <c r="AR161" s="244"/>
    </row>
    <row r="162" spans="1:44" s="246" customFormat="1" ht="13.5" customHeight="1">
      <c r="A162" s="238">
        <f>Zeitbudget!E78</f>
        <v>0</v>
      </c>
      <c r="B162" s="81" t="str">
        <f>IF(Zeitbudget!B78&gt;0,Zeitbudget!B78," ")</f>
        <v>Behandlungsprotokoll erstellen</v>
      </c>
      <c r="C162" s="239"/>
      <c r="D162" s="220">
        <f t="shared" si="34"/>
        <v>0</v>
      </c>
      <c r="E162" s="240"/>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c r="AG162" s="262"/>
      <c r="AH162" s="262"/>
      <c r="AI162" s="262"/>
      <c r="AJ162" s="265"/>
      <c r="AK162" s="242"/>
      <c r="AL162" s="243"/>
      <c r="AM162" s="244"/>
      <c r="AN162" s="266"/>
      <c r="AO162" s="245"/>
      <c r="AR162" s="244"/>
    </row>
    <row r="163" spans="1:44" s="246" customFormat="1" ht="13.5" customHeight="1">
      <c r="A163" s="238">
        <f>Zeitbudget!E79</f>
        <v>0</v>
      </c>
      <c r="B163" s="81" t="str">
        <f>IF(Zeitbudget!B79&gt;0,Zeitbudget!B79," ")</f>
        <v>Material bereitstellen</v>
      </c>
      <c r="C163" s="239"/>
      <c r="D163" s="220">
        <f t="shared" si="34"/>
        <v>0</v>
      </c>
      <c r="E163" s="240"/>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c r="AG163" s="262"/>
      <c r="AH163" s="262"/>
      <c r="AI163" s="262"/>
      <c r="AJ163" s="265"/>
      <c r="AK163" s="242"/>
      <c r="AL163" s="243"/>
      <c r="AM163" s="244"/>
      <c r="AN163" s="266"/>
      <c r="AO163" s="245"/>
      <c r="AR163" s="244"/>
    </row>
    <row r="164" spans="1:44" s="246" customFormat="1" ht="13.5" customHeight="1">
      <c r="A164" s="238">
        <f>Zeitbudget!E80</f>
        <v>0</v>
      </c>
      <c r="B164" s="81" t="str">
        <f>IF(Zeitbudget!B80&gt;0,Zeitbudget!B80," ")</f>
        <v>Übungsmaterial für Hausaufgaben bereitstellen</v>
      </c>
      <c r="C164" s="239"/>
      <c r="D164" s="220">
        <f t="shared" si="34"/>
        <v>0</v>
      </c>
      <c r="E164" s="240"/>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c r="AG164" s="262"/>
      <c r="AH164" s="262"/>
      <c r="AI164" s="262"/>
      <c r="AJ164" s="265"/>
      <c r="AK164" s="242"/>
      <c r="AL164" s="243"/>
      <c r="AM164" s="244"/>
      <c r="AN164" s="266"/>
      <c r="AO164" s="245"/>
      <c r="AR164" s="244"/>
    </row>
    <row r="165" spans="1:44" s="202" customFormat="1" ht="13.5" customHeight="1">
      <c r="A165" s="234">
        <f>Zeitbudget!E81</f>
        <v>0</v>
      </c>
      <c r="B165" s="789" t="str">
        <f>IF(Zeitbudget!B81&gt;0,Zeitbudget!B81," ")</f>
        <v>Berichte / Gutachten:</v>
      </c>
      <c r="C165" s="789"/>
      <c r="D165" s="301">
        <f>SUM(D166:D169)</f>
        <v>0</v>
      </c>
      <c r="E165" s="302">
        <f>SUM(E166:E169)</f>
        <v>0</v>
      </c>
      <c r="F165" s="303">
        <f t="shared" ref="F165:AI165" si="35">SUM(F166:F169)</f>
        <v>0</v>
      </c>
      <c r="G165" s="303">
        <f t="shared" si="35"/>
        <v>0</v>
      </c>
      <c r="H165" s="303">
        <f t="shared" si="35"/>
        <v>0</v>
      </c>
      <c r="I165" s="303">
        <f t="shared" si="35"/>
        <v>0</v>
      </c>
      <c r="J165" s="303">
        <f t="shared" si="35"/>
        <v>0</v>
      </c>
      <c r="K165" s="303">
        <f t="shared" si="35"/>
        <v>0</v>
      </c>
      <c r="L165" s="303">
        <f t="shared" si="35"/>
        <v>0</v>
      </c>
      <c r="M165" s="303">
        <f t="shared" si="35"/>
        <v>0</v>
      </c>
      <c r="N165" s="303">
        <f t="shared" si="35"/>
        <v>0</v>
      </c>
      <c r="O165" s="303">
        <f t="shared" si="35"/>
        <v>0</v>
      </c>
      <c r="P165" s="303">
        <f t="shared" si="35"/>
        <v>0</v>
      </c>
      <c r="Q165" s="303">
        <f t="shared" si="35"/>
        <v>0</v>
      </c>
      <c r="R165" s="303">
        <f t="shared" si="35"/>
        <v>0</v>
      </c>
      <c r="S165" s="303">
        <f t="shared" si="35"/>
        <v>0</v>
      </c>
      <c r="T165" s="303">
        <f t="shared" si="35"/>
        <v>0</v>
      </c>
      <c r="U165" s="303">
        <f t="shared" si="35"/>
        <v>0</v>
      </c>
      <c r="V165" s="303">
        <f t="shared" si="35"/>
        <v>0</v>
      </c>
      <c r="W165" s="303">
        <f t="shared" si="35"/>
        <v>0</v>
      </c>
      <c r="X165" s="303">
        <f t="shared" si="35"/>
        <v>0</v>
      </c>
      <c r="Y165" s="303">
        <f t="shared" si="35"/>
        <v>0</v>
      </c>
      <c r="Z165" s="303">
        <f t="shared" si="35"/>
        <v>0</v>
      </c>
      <c r="AA165" s="303">
        <f t="shared" si="35"/>
        <v>0</v>
      </c>
      <c r="AB165" s="303">
        <f t="shared" si="35"/>
        <v>0</v>
      </c>
      <c r="AC165" s="303">
        <f t="shared" si="35"/>
        <v>0</v>
      </c>
      <c r="AD165" s="303">
        <f t="shared" si="35"/>
        <v>0</v>
      </c>
      <c r="AE165" s="303">
        <f t="shared" si="35"/>
        <v>0</v>
      </c>
      <c r="AF165" s="303">
        <f t="shared" si="35"/>
        <v>0</v>
      </c>
      <c r="AG165" s="303">
        <f t="shared" si="35"/>
        <v>0</v>
      </c>
      <c r="AH165" s="303">
        <f t="shared" si="35"/>
        <v>0</v>
      </c>
      <c r="AI165" s="303">
        <f t="shared" si="35"/>
        <v>0</v>
      </c>
      <c r="AJ165" s="197"/>
      <c r="AK165" s="198"/>
      <c r="AL165" s="199"/>
      <c r="AM165" s="200"/>
      <c r="AN165" s="201"/>
      <c r="AO165" s="201"/>
      <c r="AR165" s="200"/>
    </row>
    <row r="166" spans="1:44" s="246" customFormat="1" ht="13.5" customHeight="1">
      <c r="A166" s="238">
        <f>Zeitbudget!E82</f>
        <v>0</v>
      </c>
      <c r="B166" s="81" t="str">
        <f>IF(Zeitbudget!B82&gt;0,Zeitbudget!B82," ")</f>
        <v>Abkläungsbericht erstellen</v>
      </c>
      <c r="C166" s="239"/>
      <c r="D166" s="220">
        <f>SUM(E166:AI166)</f>
        <v>0</v>
      </c>
      <c r="E166" s="240"/>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5"/>
      <c r="AK166" s="242"/>
      <c r="AL166" s="243"/>
      <c r="AM166" s="244"/>
      <c r="AN166" s="266"/>
      <c r="AO166" s="245"/>
      <c r="AR166" s="244"/>
    </row>
    <row r="167" spans="1:44" s="246" customFormat="1" ht="13.5" customHeight="1">
      <c r="A167" s="238">
        <f>Zeitbudget!E83</f>
        <v>0</v>
      </c>
      <c r="B167" s="81" t="str">
        <f>IF(Zeitbudget!B83&gt;0,Zeitbudget!B83," ")</f>
        <v>Anträge erstellen (SPB, Schulleitung)</v>
      </c>
      <c r="C167" s="239"/>
      <c r="D167" s="220">
        <f>SUM(E167:AI167)</f>
        <v>0</v>
      </c>
      <c r="E167" s="240"/>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5"/>
      <c r="AK167" s="242"/>
      <c r="AL167" s="243"/>
      <c r="AM167" s="244"/>
      <c r="AN167" s="266"/>
      <c r="AO167" s="245"/>
      <c r="AR167" s="244"/>
    </row>
    <row r="168" spans="1:44" s="246" customFormat="1" ht="13.5" customHeight="1">
      <c r="A168" s="238">
        <f>Zeitbudget!E84</f>
        <v>0</v>
      </c>
      <c r="B168" s="81" t="str">
        <f>IF(Zeitbudget!B84&gt;0,Zeitbudget!B84," ")</f>
        <v>Personalblatt und Dossier erstellen</v>
      </c>
      <c r="C168" s="239"/>
      <c r="D168" s="220">
        <f>SUM(E168:AI168)</f>
        <v>0</v>
      </c>
      <c r="E168" s="240"/>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5"/>
      <c r="AK168" s="242"/>
      <c r="AL168" s="243"/>
      <c r="AM168" s="244"/>
      <c r="AN168" s="266"/>
      <c r="AO168" s="245"/>
      <c r="AR168" s="244"/>
    </row>
    <row r="169" spans="1:44" s="246" customFormat="1" ht="13.5" customHeight="1">
      <c r="A169" s="238">
        <f>Zeitbudget!E84</f>
        <v>0</v>
      </c>
      <c r="B169" s="81" t="str">
        <f>IF(Zeitbudget!B85&gt;0,Zeitbudget!B85," ")</f>
        <v>Abschluss- zwischen- und Übergabeberichte verfassen</v>
      </c>
      <c r="C169" s="239"/>
      <c r="D169" s="220">
        <f>SUM(E169:AI169)</f>
        <v>0</v>
      </c>
      <c r="E169" s="240"/>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5"/>
      <c r="AK169" s="242"/>
      <c r="AL169" s="243"/>
      <c r="AM169" s="244"/>
      <c r="AN169" s="266"/>
      <c r="AO169" s="245"/>
      <c r="AR169" s="244"/>
    </row>
    <row r="170" spans="1:44" ht="14.1" customHeight="1">
      <c r="A170" s="295"/>
      <c r="B170" s="280"/>
      <c r="C170" s="280"/>
      <c r="D170" s="280"/>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row>
    <row r="171" spans="1:44" ht="33" customHeight="1">
      <c r="A171" s="304">
        <f>Zeitbudget!E61</f>
        <v>0</v>
      </c>
      <c r="B171" s="790" t="str">
        <f>Zeitbudget!B61</f>
        <v>Zusatzaufgaben welche separat entschädigt werden</v>
      </c>
      <c r="C171" s="790"/>
      <c r="D171" s="284">
        <f>SUM(E171:AI171)</f>
        <v>0</v>
      </c>
      <c r="E171" s="302">
        <f>SUM(E172:E174)</f>
        <v>0</v>
      </c>
      <c r="F171" s="302">
        <f t="shared" ref="F171:AI171" si="36">SUM(F172:F174)</f>
        <v>0</v>
      </c>
      <c r="G171" s="302">
        <f t="shared" si="36"/>
        <v>0</v>
      </c>
      <c r="H171" s="302">
        <f t="shared" si="36"/>
        <v>0</v>
      </c>
      <c r="I171" s="302">
        <f t="shared" si="36"/>
        <v>0</v>
      </c>
      <c r="J171" s="302">
        <f t="shared" si="36"/>
        <v>0</v>
      </c>
      <c r="K171" s="302">
        <f t="shared" si="36"/>
        <v>0</v>
      </c>
      <c r="L171" s="302">
        <f t="shared" si="36"/>
        <v>0</v>
      </c>
      <c r="M171" s="302">
        <f t="shared" si="36"/>
        <v>0</v>
      </c>
      <c r="N171" s="302">
        <f t="shared" si="36"/>
        <v>0</v>
      </c>
      <c r="O171" s="302">
        <f t="shared" si="36"/>
        <v>0</v>
      </c>
      <c r="P171" s="302">
        <f t="shared" si="36"/>
        <v>0</v>
      </c>
      <c r="Q171" s="302">
        <f t="shared" si="36"/>
        <v>0</v>
      </c>
      <c r="R171" s="302">
        <f t="shared" si="36"/>
        <v>0</v>
      </c>
      <c r="S171" s="302">
        <f t="shared" si="36"/>
        <v>0</v>
      </c>
      <c r="T171" s="302">
        <f t="shared" si="36"/>
        <v>0</v>
      </c>
      <c r="U171" s="302">
        <f t="shared" si="36"/>
        <v>0</v>
      </c>
      <c r="V171" s="302">
        <f t="shared" si="36"/>
        <v>0</v>
      </c>
      <c r="W171" s="302">
        <f t="shared" si="36"/>
        <v>0</v>
      </c>
      <c r="X171" s="302">
        <f t="shared" si="36"/>
        <v>0</v>
      </c>
      <c r="Y171" s="302">
        <f t="shared" si="36"/>
        <v>0</v>
      </c>
      <c r="Z171" s="302">
        <f t="shared" si="36"/>
        <v>0</v>
      </c>
      <c r="AA171" s="302">
        <f t="shared" si="36"/>
        <v>0</v>
      </c>
      <c r="AB171" s="302">
        <f t="shared" si="36"/>
        <v>0</v>
      </c>
      <c r="AC171" s="302">
        <f t="shared" si="36"/>
        <v>0</v>
      </c>
      <c r="AD171" s="302">
        <f t="shared" si="36"/>
        <v>0</v>
      </c>
      <c r="AE171" s="302">
        <f t="shared" si="36"/>
        <v>0</v>
      </c>
      <c r="AF171" s="302">
        <f t="shared" si="36"/>
        <v>0</v>
      </c>
      <c r="AG171" s="302">
        <f t="shared" si="36"/>
        <v>0</v>
      </c>
      <c r="AH171" s="302">
        <f t="shared" si="36"/>
        <v>0</v>
      </c>
      <c r="AI171" s="302">
        <f t="shared" si="36"/>
        <v>0</v>
      </c>
    </row>
    <row r="172" spans="1:44">
      <c r="A172" s="275">
        <f>Zeitbudget!E62</f>
        <v>0</v>
      </c>
      <c r="B172" s="81" t="str">
        <f>IF(Zeitbudget!B62&gt;0,Zeitbudget!B62," ")</f>
        <v>Beispiel</v>
      </c>
      <c r="C172" s="248"/>
      <c r="D172" s="220">
        <f>SUM(E172:AI172)</f>
        <v>0</v>
      </c>
      <c r="E172" s="240"/>
      <c r="F172" s="251"/>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76"/>
      <c r="AI172" s="276"/>
    </row>
    <row r="173" spans="1:44">
      <c r="A173" s="247">
        <f>Zeitbudget!E63</f>
        <v>0</v>
      </c>
      <c r="B173" s="81" t="str">
        <f>IF(Zeitbudget!B63&gt;0,Zeitbudget!B63," ")</f>
        <v>Beispiel</v>
      </c>
      <c r="C173" s="248"/>
      <c r="D173" s="220">
        <f>SUM(E173:AI173)</f>
        <v>0</v>
      </c>
      <c r="E173" s="240"/>
      <c r="F173" s="251"/>
      <c r="G173" s="249"/>
      <c r="H173" s="250"/>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67"/>
      <c r="AI173" s="267"/>
    </row>
    <row r="174" spans="1:44" s="246" customFormat="1" ht="13.5" customHeight="1">
      <c r="A174" s="271">
        <f>Zeitbudget!E64</f>
        <v>0</v>
      </c>
      <c r="B174" s="81" t="str">
        <f>IF(Zeitbudget!B64&gt;0,Zeitbudget!B64," ")</f>
        <v>Beispiel</v>
      </c>
      <c r="C174" s="305"/>
      <c r="D174" s="220">
        <f>SUM(E174:AI174)</f>
        <v>0</v>
      </c>
      <c r="E174" s="306"/>
      <c r="F174" s="307"/>
      <c r="G174" s="307"/>
      <c r="H174" s="308"/>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9"/>
      <c r="AI174" s="309"/>
      <c r="AJ174" s="265"/>
      <c r="AK174" s="242"/>
      <c r="AL174" s="243"/>
      <c r="AM174" s="244"/>
      <c r="AN174" s="266"/>
      <c r="AO174" s="245"/>
      <c r="AR174" s="244"/>
    </row>
    <row r="175" spans="1:44">
      <c r="A175" s="139"/>
      <c r="B175" s="140"/>
      <c r="C175" s="140"/>
      <c r="D175" s="310"/>
      <c r="E175" s="140"/>
      <c r="F175" s="140"/>
      <c r="G175" s="140"/>
      <c r="H175" s="140"/>
      <c r="I175" s="140"/>
      <c r="J175" s="140"/>
      <c r="K175" s="140"/>
      <c r="L175" s="140"/>
      <c r="M175" s="140"/>
      <c r="N175" s="140"/>
      <c r="O175" s="134"/>
      <c r="P175" s="140"/>
      <c r="Q175" s="140"/>
      <c r="R175" s="140"/>
      <c r="S175" s="140"/>
      <c r="T175" s="140"/>
      <c r="U175" s="134"/>
      <c r="V175" s="140"/>
      <c r="W175" s="140"/>
      <c r="X175" s="140"/>
      <c r="Y175" s="140"/>
      <c r="Z175" s="140"/>
      <c r="AA175" s="140"/>
      <c r="AB175" s="140"/>
      <c r="AC175" s="140"/>
      <c r="AD175" s="140"/>
      <c r="AE175" s="140"/>
      <c r="AF175" s="140"/>
      <c r="AG175" s="140"/>
      <c r="AH175" s="140"/>
      <c r="AI175" s="140"/>
    </row>
    <row r="176" spans="1:44">
      <c r="A176" s="139"/>
      <c r="B176" s="140"/>
      <c r="C176" s="140"/>
      <c r="D176" s="310"/>
      <c r="E176" s="140"/>
      <c r="F176" s="140"/>
      <c r="G176" s="140"/>
      <c r="H176" s="140"/>
      <c r="I176" s="140"/>
      <c r="J176" s="140"/>
      <c r="K176" s="140"/>
      <c r="L176" s="140"/>
      <c r="M176" s="140"/>
      <c r="N176" s="140"/>
      <c r="O176" s="134"/>
      <c r="P176" s="140"/>
      <c r="Q176" s="140"/>
      <c r="R176" s="140"/>
      <c r="S176" s="140"/>
      <c r="T176" s="140"/>
      <c r="U176" s="134"/>
      <c r="V176" s="140"/>
      <c r="W176" s="140"/>
      <c r="X176" s="140"/>
      <c r="Y176" s="140"/>
      <c r="Z176" s="140"/>
      <c r="AA176" s="140"/>
      <c r="AB176" s="140"/>
      <c r="AC176" s="140"/>
      <c r="AD176" s="140"/>
      <c r="AE176" s="140"/>
      <c r="AF176" s="140"/>
      <c r="AG176" s="140"/>
      <c r="AH176" s="140"/>
      <c r="AI176" s="140"/>
    </row>
    <row r="177" spans="1:35">
      <c r="A177" s="139"/>
      <c r="B177" s="140"/>
      <c r="C177" s="140"/>
      <c r="D177" s="310"/>
      <c r="E177" s="140"/>
      <c r="F177" s="140"/>
      <c r="G177" s="140"/>
      <c r="H177" s="140"/>
      <c r="I177" s="140"/>
      <c r="J177" s="140"/>
      <c r="K177" s="140"/>
      <c r="L177" s="140"/>
      <c r="M177" s="140"/>
      <c r="N177" s="140"/>
      <c r="O177" s="134"/>
      <c r="P177" s="140"/>
      <c r="Q177" s="140"/>
      <c r="R177" s="140"/>
      <c r="S177" s="140"/>
      <c r="T177" s="140"/>
      <c r="U177" s="134"/>
      <c r="V177" s="140"/>
      <c r="W177" s="140"/>
      <c r="X177" s="140"/>
      <c r="Y177" s="140"/>
      <c r="Z177" s="140"/>
      <c r="AA177" s="140"/>
      <c r="AB177" s="140"/>
      <c r="AC177" s="140"/>
      <c r="AD177" s="140"/>
      <c r="AE177" s="140"/>
      <c r="AF177" s="140"/>
      <c r="AG177" s="140"/>
      <c r="AH177" s="140"/>
      <c r="AI177" s="140"/>
    </row>
    <row r="178" spans="1:35">
      <c r="A178" s="139"/>
      <c r="B178" s="140"/>
      <c r="C178" s="140"/>
      <c r="D178" s="310"/>
      <c r="E178" s="140"/>
      <c r="F178" s="140"/>
      <c r="G178" s="140"/>
      <c r="H178" s="140"/>
      <c r="I178" s="140"/>
      <c r="J178" s="140"/>
      <c r="K178" s="140"/>
      <c r="L178" s="140"/>
      <c r="M178" s="140"/>
      <c r="N178" s="140"/>
      <c r="O178" s="134"/>
      <c r="P178" s="140"/>
      <c r="Q178" s="140"/>
      <c r="R178" s="140"/>
      <c r="S178" s="140"/>
      <c r="T178" s="140"/>
      <c r="U178" s="134"/>
      <c r="V178" s="140"/>
      <c r="W178" s="140"/>
      <c r="X178" s="140"/>
      <c r="Y178" s="140"/>
      <c r="Z178" s="140"/>
      <c r="AA178" s="140"/>
      <c r="AB178" s="140"/>
      <c r="AC178" s="140"/>
      <c r="AD178" s="140"/>
      <c r="AE178" s="140"/>
      <c r="AF178" s="140"/>
      <c r="AG178" s="140"/>
      <c r="AH178" s="140"/>
      <c r="AI178" s="140"/>
    </row>
    <row r="179" spans="1:35">
      <c r="A179" s="139"/>
      <c r="B179" s="140"/>
      <c r="C179" s="140"/>
      <c r="D179" s="310"/>
      <c r="E179" s="140"/>
      <c r="F179" s="140"/>
      <c r="G179" s="140"/>
      <c r="H179" s="140"/>
      <c r="I179" s="140"/>
      <c r="J179" s="140"/>
      <c r="K179" s="140"/>
      <c r="L179" s="140"/>
      <c r="M179" s="140"/>
      <c r="N179" s="140"/>
      <c r="O179" s="134"/>
      <c r="P179" s="140"/>
      <c r="Q179" s="140"/>
      <c r="R179" s="140"/>
      <c r="S179" s="140"/>
      <c r="T179" s="140"/>
      <c r="U179" s="134"/>
      <c r="V179" s="140"/>
      <c r="W179" s="140"/>
      <c r="X179" s="140"/>
      <c r="Y179" s="140"/>
      <c r="Z179" s="140"/>
      <c r="AA179" s="140"/>
      <c r="AB179" s="140"/>
      <c r="AC179" s="140"/>
      <c r="AD179" s="140"/>
      <c r="AE179" s="140"/>
      <c r="AF179" s="140"/>
      <c r="AG179" s="140"/>
      <c r="AH179" s="140"/>
      <c r="AI179" s="140"/>
    </row>
    <row r="180" spans="1:35">
      <c r="A180" s="139"/>
      <c r="B180" s="140"/>
      <c r="C180" s="140"/>
      <c r="D180" s="310"/>
      <c r="E180" s="140"/>
      <c r="F180" s="140"/>
      <c r="G180" s="140"/>
      <c r="H180" s="140"/>
      <c r="I180" s="140"/>
      <c r="J180" s="140"/>
      <c r="K180" s="140"/>
      <c r="L180" s="140"/>
      <c r="M180" s="140"/>
      <c r="N180" s="140"/>
      <c r="O180" s="134"/>
      <c r="P180" s="140"/>
      <c r="Q180" s="140"/>
      <c r="R180" s="140"/>
      <c r="S180" s="140"/>
      <c r="T180" s="140"/>
      <c r="U180" s="134"/>
      <c r="V180" s="140"/>
      <c r="W180" s="140"/>
      <c r="X180" s="140"/>
      <c r="Y180" s="140"/>
      <c r="Z180" s="140"/>
      <c r="AA180" s="140"/>
      <c r="AB180" s="140"/>
      <c r="AC180" s="140"/>
      <c r="AD180" s="140"/>
      <c r="AE180" s="140"/>
      <c r="AF180" s="140"/>
      <c r="AG180" s="140"/>
      <c r="AH180" s="140"/>
      <c r="AI180" s="140"/>
    </row>
    <row r="181" spans="1:35">
      <c r="A181" s="139"/>
      <c r="B181" s="140"/>
      <c r="C181" s="140"/>
      <c r="D181" s="310"/>
      <c r="E181" s="140"/>
      <c r="F181" s="140"/>
      <c r="G181" s="140"/>
      <c r="H181" s="140"/>
      <c r="I181" s="140"/>
      <c r="J181" s="140"/>
      <c r="K181" s="140"/>
      <c r="L181" s="140"/>
      <c r="M181" s="140"/>
      <c r="N181" s="140"/>
      <c r="O181" s="134"/>
      <c r="P181" s="140"/>
      <c r="Q181" s="140"/>
      <c r="R181" s="140"/>
      <c r="S181" s="140"/>
      <c r="T181" s="140"/>
      <c r="U181" s="134"/>
      <c r="V181" s="140"/>
      <c r="W181" s="140"/>
      <c r="X181" s="140"/>
      <c r="Y181" s="140"/>
      <c r="Z181" s="140"/>
      <c r="AA181" s="140"/>
      <c r="AB181" s="140"/>
      <c r="AC181" s="140"/>
      <c r="AD181" s="140"/>
      <c r="AE181" s="140"/>
      <c r="AF181" s="140"/>
      <c r="AG181" s="140"/>
      <c r="AH181" s="140"/>
      <c r="AI181" s="140"/>
    </row>
    <row r="182" spans="1:35">
      <c r="A182" s="139"/>
      <c r="B182" s="140"/>
      <c r="C182" s="140"/>
      <c r="D182" s="310"/>
      <c r="E182" s="140"/>
      <c r="F182" s="140"/>
      <c r="G182" s="140"/>
      <c r="H182" s="140"/>
      <c r="I182" s="140"/>
      <c r="J182" s="140"/>
      <c r="K182" s="140"/>
      <c r="L182" s="140"/>
      <c r="M182" s="140"/>
      <c r="N182" s="140"/>
      <c r="O182" s="134"/>
      <c r="P182" s="140"/>
      <c r="Q182" s="140"/>
      <c r="R182" s="140"/>
      <c r="S182" s="140"/>
      <c r="T182" s="140"/>
      <c r="U182" s="134"/>
      <c r="V182" s="140"/>
      <c r="W182" s="140"/>
      <c r="X182" s="140"/>
      <c r="Y182" s="140"/>
      <c r="Z182" s="140"/>
      <c r="AA182" s="140"/>
      <c r="AB182" s="140"/>
      <c r="AC182" s="140"/>
      <c r="AD182" s="140"/>
      <c r="AE182" s="140"/>
      <c r="AF182" s="140"/>
      <c r="AG182" s="140"/>
      <c r="AH182" s="140"/>
      <c r="AI182" s="140"/>
    </row>
    <row r="183" spans="1:35">
      <c r="A183" s="139"/>
      <c r="B183" s="140"/>
      <c r="C183" s="140"/>
      <c r="D183" s="310"/>
      <c r="E183" s="140"/>
      <c r="F183" s="140"/>
      <c r="G183" s="140"/>
      <c r="H183" s="140"/>
      <c r="I183" s="140"/>
      <c r="J183" s="140"/>
      <c r="K183" s="140"/>
      <c r="L183" s="140"/>
      <c r="M183" s="140"/>
      <c r="N183" s="140"/>
      <c r="O183" s="134"/>
      <c r="P183" s="140"/>
      <c r="Q183" s="140"/>
      <c r="R183" s="140"/>
      <c r="S183" s="140"/>
      <c r="T183" s="140"/>
      <c r="U183" s="134"/>
      <c r="V183" s="140"/>
      <c r="W183" s="140"/>
      <c r="X183" s="140"/>
      <c r="Y183" s="140"/>
      <c r="Z183" s="140"/>
      <c r="AA183" s="140"/>
      <c r="AB183" s="140"/>
      <c r="AC183" s="140"/>
      <c r="AD183" s="140"/>
      <c r="AE183" s="140"/>
      <c r="AF183" s="140"/>
      <c r="AG183" s="140"/>
      <c r="AH183" s="140"/>
      <c r="AI183" s="140"/>
    </row>
    <row r="184" spans="1:35">
      <c r="A184" s="139"/>
      <c r="B184" s="140"/>
      <c r="C184" s="140"/>
      <c r="D184" s="310"/>
      <c r="E184" s="140"/>
      <c r="F184" s="140"/>
      <c r="G184" s="140"/>
      <c r="H184" s="140"/>
      <c r="I184" s="140"/>
      <c r="J184" s="140"/>
      <c r="K184" s="140"/>
      <c r="L184" s="140"/>
      <c r="M184" s="140"/>
      <c r="N184" s="140"/>
      <c r="O184" s="134"/>
      <c r="P184" s="140"/>
      <c r="Q184" s="140"/>
      <c r="R184" s="140"/>
      <c r="S184" s="140"/>
      <c r="T184" s="140"/>
      <c r="U184" s="134"/>
      <c r="V184" s="140"/>
      <c r="W184" s="140"/>
      <c r="X184" s="140"/>
      <c r="Y184" s="140"/>
      <c r="Z184" s="140"/>
      <c r="AA184" s="140"/>
      <c r="AB184" s="140"/>
      <c r="AC184" s="140"/>
      <c r="AD184" s="140"/>
      <c r="AE184" s="140"/>
      <c r="AF184" s="140"/>
      <c r="AG184" s="140"/>
      <c r="AH184" s="140"/>
      <c r="AI184" s="140"/>
    </row>
    <row r="185" spans="1:35">
      <c r="A185" s="139"/>
      <c r="B185" s="140"/>
      <c r="C185" s="140"/>
      <c r="D185" s="310"/>
      <c r="E185" s="140"/>
      <c r="F185" s="140"/>
      <c r="G185" s="140"/>
      <c r="H185" s="140"/>
      <c r="I185" s="140"/>
      <c r="J185" s="140"/>
      <c r="K185" s="140"/>
      <c r="L185" s="140"/>
      <c r="M185" s="140"/>
      <c r="N185" s="140"/>
      <c r="O185" s="134"/>
      <c r="P185" s="140"/>
      <c r="Q185" s="140"/>
      <c r="R185" s="140"/>
      <c r="S185" s="140"/>
      <c r="T185" s="140"/>
      <c r="U185" s="134"/>
      <c r="V185" s="140"/>
      <c r="W185" s="140"/>
      <c r="X185" s="140"/>
      <c r="Y185" s="140"/>
      <c r="Z185" s="140"/>
      <c r="AA185" s="140"/>
      <c r="AB185" s="140"/>
      <c r="AC185" s="140"/>
      <c r="AD185" s="140"/>
      <c r="AE185" s="140"/>
      <c r="AF185" s="140"/>
      <c r="AG185" s="140"/>
      <c r="AH185" s="140"/>
      <c r="AI185" s="140"/>
    </row>
    <row r="186" spans="1:35">
      <c r="A186" s="139"/>
      <c r="B186" s="140"/>
      <c r="C186" s="140"/>
      <c r="D186" s="310"/>
      <c r="E186" s="140"/>
      <c r="F186" s="140"/>
      <c r="G186" s="140"/>
      <c r="H186" s="140"/>
      <c r="I186" s="140"/>
      <c r="J186" s="140"/>
      <c r="K186" s="140"/>
      <c r="L186" s="140"/>
      <c r="M186" s="140"/>
      <c r="N186" s="140"/>
      <c r="O186" s="134"/>
      <c r="P186" s="140"/>
      <c r="Q186" s="140"/>
      <c r="R186" s="140"/>
      <c r="S186" s="140"/>
      <c r="T186" s="140"/>
      <c r="U186" s="134"/>
      <c r="V186" s="140"/>
      <c r="W186" s="140"/>
      <c r="X186" s="140"/>
      <c r="Y186" s="140"/>
      <c r="Z186" s="140"/>
      <c r="AA186" s="140"/>
      <c r="AB186" s="140"/>
      <c r="AC186" s="140"/>
      <c r="AD186" s="140"/>
      <c r="AE186" s="140"/>
      <c r="AF186" s="140"/>
      <c r="AG186" s="140"/>
      <c r="AH186" s="140"/>
      <c r="AI186" s="140"/>
    </row>
    <row r="187" spans="1:35">
      <c r="A187" s="139"/>
      <c r="B187" s="140"/>
      <c r="C187" s="140"/>
      <c r="D187" s="310"/>
      <c r="E187" s="140"/>
      <c r="F187" s="140"/>
      <c r="G187" s="140"/>
      <c r="H187" s="140"/>
      <c r="I187" s="140"/>
      <c r="J187" s="140"/>
      <c r="K187" s="140"/>
      <c r="L187" s="140"/>
      <c r="M187" s="140"/>
      <c r="N187" s="140"/>
      <c r="O187" s="134"/>
      <c r="P187" s="140"/>
      <c r="Q187" s="140"/>
      <c r="R187" s="140"/>
      <c r="S187" s="140"/>
      <c r="T187" s="140"/>
      <c r="U187" s="134"/>
      <c r="V187" s="140"/>
      <c r="W187" s="140"/>
      <c r="X187" s="140"/>
      <c r="Y187" s="140"/>
      <c r="Z187" s="140"/>
      <c r="AA187" s="140"/>
      <c r="AB187" s="140"/>
      <c r="AC187" s="140"/>
      <c r="AD187" s="140"/>
      <c r="AE187" s="140"/>
      <c r="AF187" s="140"/>
      <c r="AG187" s="140"/>
      <c r="AH187" s="140"/>
      <c r="AI187" s="140"/>
    </row>
    <row r="188" spans="1:35">
      <c r="A188" s="139"/>
      <c r="B188" s="140"/>
      <c r="C188" s="140"/>
      <c r="D188" s="310"/>
      <c r="E188" s="140"/>
      <c r="F188" s="140"/>
      <c r="G188" s="140"/>
      <c r="H188" s="140"/>
      <c r="I188" s="140"/>
      <c r="J188" s="140"/>
      <c r="K188" s="140"/>
      <c r="L188" s="140"/>
      <c r="M188" s="140"/>
      <c r="N188" s="140"/>
      <c r="O188" s="134"/>
      <c r="P188" s="140"/>
      <c r="Q188" s="140"/>
      <c r="R188" s="140"/>
      <c r="S188" s="140"/>
      <c r="T188" s="140"/>
      <c r="U188" s="134"/>
      <c r="V188" s="140"/>
      <c r="W188" s="140"/>
      <c r="X188" s="140"/>
      <c r="Y188" s="140"/>
      <c r="Z188" s="140"/>
      <c r="AA188" s="140"/>
      <c r="AB188" s="140"/>
      <c r="AC188" s="140"/>
      <c r="AD188" s="140"/>
      <c r="AE188" s="140"/>
      <c r="AF188" s="140"/>
      <c r="AG188" s="140"/>
      <c r="AH188" s="140"/>
      <c r="AI188" s="140"/>
    </row>
    <row r="189" spans="1:35">
      <c r="A189" s="139"/>
      <c r="B189" s="140"/>
      <c r="C189" s="140"/>
      <c r="D189" s="310"/>
      <c r="E189" s="140"/>
      <c r="F189" s="140"/>
      <c r="G189" s="140"/>
      <c r="H189" s="140"/>
      <c r="I189" s="140"/>
      <c r="J189" s="140"/>
      <c r="K189" s="140"/>
      <c r="L189" s="140"/>
      <c r="M189" s="140"/>
      <c r="N189" s="140"/>
      <c r="O189" s="134"/>
      <c r="P189" s="140"/>
      <c r="Q189" s="140"/>
      <c r="R189" s="140"/>
      <c r="S189" s="140"/>
      <c r="T189" s="140"/>
      <c r="U189" s="134"/>
      <c r="V189" s="140"/>
      <c r="W189" s="140"/>
      <c r="X189" s="140"/>
      <c r="Y189" s="140"/>
      <c r="Z189" s="140"/>
      <c r="AA189" s="140"/>
      <c r="AB189" s="140"/>
      <c r="AC189" s="140"/>
      <c r="AD189" s="140"/>
      <c r="AE189" s="140"/>
      <c r="AF189" s="140"/>
      <c r="AG189" s="140"/>
      <c r="AH189" s="140"/>
      <c r="AI189" s="140"/>
    </row>
    <row r="190" spans="1:35">
      <c r="A190" s="139"/>
      <c r="B190" s="140"/>
      <c r="C190" s="140"/>
      <c r="D190" s="310"/>
      <c r="E190" s="140"/>
      <c r="F190" s="140"/>
      <c r="G190" s="140"/>
      <c r="H190" s="140"/>
      <c r="I190" s="140"/>
      <c r="J190" s="140"/>
      <c r="K190" s="140"/>
      <c r="L190" s="140"/>
      <c r="M190" s="140"/>
      <c r="N190" s="140"/>
      <c r="O190" s="134"/>
      <c r="P190" s="140"/>
      <c r="Q190" s="140"/>
      <c r="R190" s="140"/>
      <c r="S190" s="140"/>
      <c r="T190" s="140"/>
      <c r="U190" s="134"/>
      <c r="V190" s="140"/>
      <c r="W190" s="140"/>
      <c r="X190" s="140"/>
      <c r="Y190" s="140"/>
      <c r="Z190" s="140"/>
      <c r="AA190" s="140"/>
      <c r="AB190" s="140"/>
      <c r="AC190" s="140"/>
      <c r="AD190" s="140"/>
      <c r="AE190" s="140"/>
      <c r="AF190" s="140"/>
      <c r="AG190" s="140"/>
      <c r="AH190" s="140"/>
      <c r="AI190" s="140"/>
    </row>
    <row r="191" spans="1:35">
      <c r="A191" s="139"/>
      <c r="B191" s="140"/>
      <c r="C191" s="140"/>
      <c r="D191" s="310"/>
      <c r="E191" s="140"/>
      <c r="F191" s="140"/>
      <c r="G191" s="140"/>
      <c r="H191" s="140"/>
      <c r="I191" s="140"/>
      <c r="J191" s="140"/>
      <c r="K191" s="140"/>
      <c r="L191" s="140"/>
      <c r="M191" s="140"/>
      <c r="N191" s="140"/>
      <c r="O191" s="134"/>
      <c r="P191" s="140"/>
      <c r="Q191" s="140"/>
      <c r="R191" s="140"/>
      <c r="S191" s="140"/>
      <c r="T191" s="140"/>
      <c r="U191" s="134"/>
      <c r="V191" s="140"/>
      <c r="W191" s="140"/>
      <c r="X191" s="140"/>
      <c r="Y191" s="140"/>
      <c r="Z191" s="140"/>
      <c r="AA191" s="140"/>
      <c r="AB191" s="140"/>
      <c r="AC191" s="140"/>
      <c r="AD191" s="140"/>
      <c r="AE191" s="140"/>
      <c r="AF191" s="140"/>
      <c r="AG191" s="140"/>
      <c r="AH191" s="140"/>
      <c r="AI191" s="140"/>
    </row>
    <row r="192" spans="1:35">
      <c r="A192" s="139"/>
      <c r="B192" s="140"/>
      <c r="C192" s="140"/>
      <c r="D192" s="310"/>
      <c r="E192" s="140"/>
      <c r="F192" s="140"/>
      <c r="G192" s="140"/>
      <c r="H192" s="140"/>
      <c r="I192" s="140"/>
      <c r="J192" s="140"/>
      <c r="K192" s="140"/>
      <c r="L192" s="140"/>
      <c r="M192" s="140"/>
      <c r="N192" s="140"/>
      <c r="O192" s="134"/>
      <c r="P192" s="140"/>
      <c r="Q192" s="140"/>
      <c r="R192" s="140"/>
      <c r="S192" s="140"/>
      <c r="T192" s="140"/>
      <c r="U192" s="134"/>
      <c r="V192" s="140"/>
      <c r="W192" s="140"/>
      <c r="X192" s="140"/>
      <c r="Y192" s="140"/>
      <c r="Z192" s="140"/>
      <c r="AA192" s="140"/>
      <c r="AB192" s="140"/>
      <c r="AC192" s="140"/>
      <c r="AD192" s="140"/>
      <c r="AE192" s="140"/>
      <c r="AF192" s="140"/>
      <c r="AG192" s="140"/>
      <c r="AH192" s="140"/>
      <c r="AI192" s="140"/>
    </row>
    <row r="193" spans="1:35">
      <c r="A193" s="139"/>
      <c r="B193" s="140"/>
      <c r="C193" s="140"/>
      <c r="D193" s="310"/>
      <c r="E193" s="140"/>
      <c r="F193" s="140"/>
      <c r="G193" s="140"/>
      <c r="H193" s="140"/>
      <c r="I193" s="140"/>
      <c r="J193" s="140"/>
      <c r="K193" s="140"/>
      <c r="L193" s="140"/>
      <c r="M193" s="140"/>
      <c r="N193" s="140"/>
      <c r="O193" s="134"/>
      <c r="P193" s="140"/>
      <c r="Q193" s="140"/>
      <c r="R193" s="140"/>
      <c r="S193" s="140"/>
      <c r="T193" s="140"/>
      <c r="U193" s="134"/>
      <c r="V193" s="140"/>
      <c r="W193" s="140"/>
      <c r="X193" s="140"/>
      <c r="Y193" s="140"/>
      <c r="Z193" s="140"/>
      <c r="AA193" s="140"/>
      <c r="AB193" s="140"/>
      <c r="AC193" s="140"/>
      <c r="AD193" s="140"/>
      <c r="AE193" s="140"/>
      <c r="AF193" s="140"/>
      <c r="AG193" s="140"/>
      <c r="AH193" s="140"/>
      <c r="AI193" s="140"/>
    </row>
    <row r="194" spans="1:35">
      <c r="A194" s="139"/>
      <c r="B194" s="140"/>
      <c r="C194" s="140"/>
      <c r="D194" s="310"/>
      <c r="E194" s="140"/>
      <c r="F194" s="140"/>
      <c r="G194" s="140"/>
      <c r="H194" s="140"/>
      <c r="I194" s="140"/>
      <c r="J194" s="140"/>
      <c r="K194" s="140"/>
      <c r="L194" s="140"/>
      <c r="M194" s="140"/>
      <c r="N194" s="140"/>
      <c r="O194" s="134"/>
      <c r="P194" s="140"/>
      <c r="Q194" s="140"/>
      <c r="R194" s="140"/>
      <c r="S194" s="140"/>
      <c r="T194" s="140"/>
      <c r="U194" s="134"/>
      <c r="V194" s="140"/>
      <c r="W194" s="140"/>
      <c r="X194" s="140"/>
      <c r="Y194" s="140"/>
      <c r="Z194" s="140"/>
      <c r="AA194" s="140"/>
      <c r="AB194" s="140"/>
      <c r="AC194" s="140"/>
      <c r="AD194" s="140"/>
      <c r="AE194" s="140"/>
      <c r="AF194" s="140"/>
      <c r="AG194" s="140"/>
      <c r="AH194" s="140"/>
      <c r="AI194" s="140"/>
    </row>
    <row r="195" spans="1:35">
      <c r="A195" s="139"/>
      <c r="B195" s="140"/>
      <c r="C195" s="140"/>
      <c r="D195" s="310"/>
      <c r="E195" s="140"/>
      <c r="F195" s="140"/>
      <c r="G195" s="140"/>
      <c r="H195" s="140"/>
      <c r="I195" s="140"/>
      <c r="J195" s="140"/>
      <c r="K195" s="140"/>
      <c r="L195" s="140"/>
      <c r="M195" s="140"/>
      <c r="N195" s="140"/>
      <c r="O195" s="134"/>
      <c r="P195" s="140"/>
      <c r="Q195" s="140"/>
      <c r="R195" s="140"/>
      <c r="S195" s="140"/>
      <c r="T195" s="140"/>
      <c r="U195" s="134"/>
      <c r="V195" s="140"/>
      <c r="W195" s="140"/>
      <c r="X195" s="140"/>
      <c r="Y195" s="140"/>
      <c r="Z195" s="140"/>
      <c r="AA195" s="140"/>
      <c r="AB195" s="140"/>
      <c r="AC195" s="140"/>
      <c r="AD195" s="140"/>
      <c r="AE195" s="140"/>
      <c r="AF195" s="140"/>
      <c r="AG195" s="140"/>
      <c r="AH195" s="140"/>
      <c r="AI195" s="140"/>
    </row>
    <row r="196" spans="1:35">
      <c r="A196" s="139"/>
      <c r="B196" s="140"/>
      <c r="C196" s="140"/>
      <c r="D196" s="310"/>
      <c r="E196" s="140"/>
      <c r="F196" s="140"/>
      <c r="G196" s="140"/>
      <c r="H196" s="140"/>
      <c r="I196" s="140"/>
      <c r="J196" s="140"/>
      <c r="K196" s="140"/>
      <c r="L196" s="140"/>
      <c r="M196" s="140"/>
      <c r="N196" s="140"/>
      <c r="O196" s="134"/>
      <c r="P196" s="140"/>
      <c r="Q196" s="140"/>
      <c r="R196" s="140"/>
      <c r="S196" s="140"/>
      <c r="T196" s="140"/>
      <c r="U196" s="134"/>
      <c r="V196" s="140"/>
      <c r="W196" s="140"/>
      <c r="X196" s="140"/>
      <c r="Y196" s="140"/>
      <c r="Z196" s="140"/>
      <c r="AA196" s="140"/>
      <c r="AB196" s="140"/>
      <c r="AC196" s="140"/>
      <c r="AD196" s="140"/>
      <c r="AE196" s="140"/>
      <c r="AF196" s="140"/>
      <c r="AG196" s="140"/>
      <c r="AH196" s="140"/>
      <c r="AI196" s="140"/>
    </row>
    <row r="197" spans="1:35">
      <c r="A197" s="139"/>
      <c r="B197" s="140"/>
      <c r="C197" s="140"/>
      <c r="D197" s="310"/>
      <c r="E197" s="140"/>
      <c r="F197" s="140"/>
      <c r="G197" s="140"/>
      <c r="H197" s="140"/>
      <c r="I197" s="140"/>
      <c r="J197" s="140"/>
      <c r="K197" s="140"/>
      <c r="L197" s="140"/>
      <c r="M197" s="140"/>
      <c r="N197" s="140"/>
      <c r="O197" s="134"/>
      <c r="P197" s="140"/>
      <c r="Q197" s="140"/>
      <c r="R197" s="140"/>
      <c r="S197" s="140"/>
      <c r="T197" s="140"/>
      <c r="U197" s="134"/>
      <c r="V197" s="140"/>
      <c r="W197" s="140"/>
      <c r="X197" s="140"/>
      <c r="Y197" s="140"/>
      <c r="Z197" s="140"/>
      <c r="AA197" s="140"/>
      <c r="AB197" s="140"/>
      <c r="AC197" s="140"/>
      <c r="AD197" s="140"/>
      <c r="AE197" s="140"/>
      <c r="AF197" s="140"/>
      <c r="AG197" s="140"/>
      <c r="AH197" s="140"/>
      <c r="AI197" s="140"/>
    </row>
    <row r="198" spans="1:35">
      <c r="A198" s="139"/>
      <c r="B198" s="140"/>
      <c r="C198" s="140"/>
      <c r="D198" s="310"/>
      <c r="E198" s="140"/>
      <c r="F198" s="140"/>
      <c r="G198" s="140"/>
      <c r="H198" s="140"/>
      <c r="I198" s="140"/>
      <c r="J198" s="140"/>
      <c r="K198" s="140"/>
      <c r="L198" s="140"/>
      <c r="M198" s="140"/>
      <c r="N198" s="140"/>
      <c r="O198" s="134"/>
      <c r="P198" s="140"/>
      <c r="Q198" s="140"/>
      <c r="R198" s="140"/>
      <c r="S198" s="140"/>
      <c r="T198" s="140"/>
      <c r="U198" s="134"/>
      <c r="V198" s="140"/>
      <c r="W198" s="140"/>
      <c r="X198" s="140"/>
      <c r="Y198" s="140"/>
      <c r="Z198" s="140"/>
      <c r="AA198" s="140"/>
      <c r="AB198" s="140"/>
      <c r="AC198" s="140"/>
      <c r="AD198" s="140"/>
      <c r="AE198" s="140"/>
      <c r="AF198" s="140"/>
      <c r="AG198" s="140"/>
      <c r="AH198" s="140"/>
      <c r="AI198" s="140"/>
    </row>
    <row r="199" spans="1:35">
      <c r="A199" s="139"/>
      <c r="B199" s="140"/>
      <c r="C199" s="140"/>
      <c r="D199" s="310"/>
      <c r="E199" s="140"/>
      <c r="F199" s="140"/>
      <c r="G199" s="140"/>
      <c r="H199" s="140"/>
      <c r="I199" s="140"/>
      <c r="J199" s="140"/>
      <c r="K199" s="140"/>
      <c r="L199" s="140"/>
      <c r="M199" s="140"/>
      <c r="N199" s="140"/>
      <c r="O199" s="134"/>
      <c r="P199" s="140"/>
      <c r="Q199" s="140"/>
      <c r="R199" s="140"/>
      <c r="S199" s="140"/>
      <c r="T199" s="140"/>
      <c r="U199" s="134"/>
      <c r="V199" s="140"/>
      <c r="W199" s="140"/>
      <c r="X199" s="140"/>
      <c r="Y199" s="140"/>
      <c r="Z199" s="140"/>
      <c r="AA199" s="140"/>
      <c r="AB199" s="140"/>
      <c r="AC199" s="140"/>
      <c r="AD199" s="140"/>
      <c r="AE199" s="140"/>
      <c r="AF199" s="140"/>
      <c r="AG199" s="140"/>
      <c r="AH199" s="140"/>
      <c r="AI199" s="140"/>
    </row>
    <row r="200" spans="1:35">
      <c r="A200" s="139"/>
      <c r="B200" s="140"/>
      <c r="C200" s="140"/>
      <c r="D200" s="310"/>
      <c r="E200" s="140"/>
      <c r="F200" s="140"/>
      <c r="G200" s="140"/>
      <c r="H200" s="140"/>
      <c r="I200" s="140"/>
      <c r="J200" s="140"/>
      <c r="K200" s="140"/>
      <c r="L200" s="140"/>
      <c r="M200" s="140"/>
      <c r="N200" s="140"/>
      <c r="O200" s="134"/>
      <c r="P200" s="140"/>
      <c r="Q200" s="140"/>
      <c r="R200" s="140"/>
      <c r="S200" s="140"/>
      <c r="T200" s="140"/>
      <c r="U200" s="134"/>
      <c r="V200" s="140"/>
      <c r="W200" s="140"/>
      <c r="X200" s="140"/>
      <c r="Y200" s="140"/>
      <c r="Z200" s="140"/>
      <c r="AA200" s="140"/>
      <c r="AB200" s="140"/>
      <c r="AC200" s="140"/>
      <c r="AD200" s="140"/>
      <c r="AE200" s="140"/>
      <c r="AF200" s="140"/>
      <c r="AG200" s="140"/>
      <c r="AH200" s="140"/>
      <c r="AI200" s="140"/>
    </row>
    <row r="201" spans="1:35">
      <c r="A201" s="139"/>
      <c r="B201" s="140"/>
      <c r="C201" s="140"/>
      <c r="D201" s="310"/>
      <c r="E201" s="140"/>
      <c r="F201" s="140"/>
      <c r="G201" s="140"/>
      <c r="H201" s="140"/>
      <c r="I201" s="140"/>
      <c r="J201" s="140"/>
      <c r="K201" s="140"/>
      <c r="L201" s="140"/>
      <c r="M201" s="140"/>
      <c r="N201" s="140"/>
      <c r="O201" s="134"/>
      <c r="P201" s="140"/>
      <c r="Q201" s="140"/>
      <c r="R201" s="140"/>
      <c r="S201" s="140"/>
      <c r="T201" s="140"/>
      <c r="U201" s="134"/>
      <c r="V201" s="140"/>
      <c r="W201" s="140"/>
      <c r="X201" s="140"/>
      <c r="Y201" s="140"/>
      <c r="Z201" s="140"/>
      <c r="AA201" s="140"/>
      <c r="AB201" s="140"/>
      <c r="AC201" s="140"/>
      <c r="AD201" s="140"/>
      <c r="AE201" s="140"/>
      <c r="AF201" s="140"/>
      <c r="AG201" s="140"/>
      <c r="AH201" s="140"/>
      <c r="AI201" s="140"/>
    </row>
    <row r="202" spans="1:35">
      <c r="A202" s="139"/>
      <c r="B202" s="140"/>
      <c r="C202" s="140"/>
      <c r="D202" s="310"/>
      <c r="E202" s="140"/>
      <c r="F202" s="140"/>
      <c r="G202" s="140"/>
      <c r="H202" s="140"/>
      <c r="I202" s="140"/>
      <c r="J202" s="140"/>
      <c r="K202" s="140"/>
      <c r="L202" s="140"/>
      <c r="M202" s="140"/>
      <c r="N202" s="140"/>
      <c r="O202" s="134"/>
      <c r="P202" s="140"/>
      <c r="Q202" s="140"/>
      <c r="R202" s="140"/>
      <c r="S202" s="140"/>
      <c r="T202" s="140"/>
      <c r="U202" s="134"/>
      <c r="V202" s="140"/>
      <c r="W202" s="140"/>
      <c r="X202" s="140"/>
      <c r="Y202" s="140"/>
      <c r="Z202" s="140"/>
      <c r="AA202" s="140"/>
      <c r="AB202" s="140"/>
      <c r="AC202" s="140"/>
      <c r="AD202" s="140"/>
      <c r="AE202" s="140"/>
      <c r="AF202" s="140"/>
      <c r="AG202" s="140"/>
      <c r="AH202" s="140"/>
      <c r="AI202" s="140"/>
    </row>
    <row r="203" spans="1:35">
      <c r="A203" s="139"/>
      <c r="B203" s="140"/>
      <c r="C203" s="140"/>
      <c r="D203" s="310"/>
      <c r="E203" s="140"/>
      <c r="F203" s="140"/>
      <c r="G203" s="140"/>
      <c r="H203" s="140"/>
      <c r="I203" s="140"/>
      <c r="J203" s="140"/>
      <c r="K203" s="140"/>
      <c r="L203" s="140"/>
      <c r="M203" s="140"/>
      <c r="N203" s="140"/>
      <c r="O203" s="134"/>
      <c r="P203" s="140"/>
      <c r="Q203" s="140"/>
      <c r="R203" s="140"/>
      <c r="S203" s="140"/>
      <c r="T203" s="140"/>
      <c r="U203" s="134"/>
      <c r="V203" s="140"/>
      <c r="W203" s="140"/>
      <c r="X203" s="140"/>
      <c r="Y203" s="140"/>
      <c r="Z203" s="140"/>
      <c r="AA203" s="140"/>
      <c r="AB203" s="140"/>
      <c r="AC203" s="140"/>
      <c r="AD203" s="140"/>
      <c r="AE203" s="140"/>
      <c r="AF203" s="140"/>
      <c r="AG203" s="140"/>
      <c r="AH203" s="140"/>
      <c r="AI203" s="140"/>
    </row>
    <row r="204" spans="1:35">
      <c r="A204" s="139"/>
      <c r="B204" s="140"/>
      <c r="C204" s="140"/>
      <c r="D204" s="310"/>
      <c r="E204" s="140"/>
      <c r="F204" s="140"/>
      <c r="G204" s="140"/>
      <c r="H204" s="140"/>
      <c r="I204" s="140"/>
      <c r="J204" s="140"/>
      <c r="K204" s="140"/>
      <c r="L204" s="140"/>
      <c r="M204" s="140"/>
      <c r="N204" s="140"/>
      <c r="O204" s="134"/>
      <c r="P204" s="140"/>
      <c r="Q204" s="140"/>
      <c r="R204" s="140"/>
      <c r="S204" s="140"/>
      <c r="T204" s="140"/>
      <c r="U204" s="134"/>
      <c r="V204" s="140"/>
      <c r="W204" s="140"/>
      <c r="X204" s="140"/>
      <c r="Y204" s="140"/>
      <c r="Z204" s="140"/>
      <c r="AA204" s="140"/>
      <c r="AB204" s="140"/>
      <c r="AC204" s="140"/>
      <c r="AD204" s="140"/>
      <c r="AE204" s="140"/>
      <c r="AF204" s="140"/>
      <c r="AG204" s="140"/>
      <c r="AH204" s="140"/>
      <c r="AI204" s="140"/>
    </row>
    <row r="205" spans="1:35">
      <c r="A205" s="139"/>
      <c r="B205" s="140"/>
      <c r="C205" s="140"/>
      <c r="D205" s="310"/>
      <c r="E205" s="140"/>
      <c r="F205" s="140"/>
      <c r="G205" s="140"/>
      <c r="H205" s="140"/>
      <c r="I205" s="140"/>
      <c r="J205" s="140"/>
      <c r="K205" s="140"/>
      <c r="L205" s="140"/>
      <c r="M205" s="140"/>
      <c r="N205" s="140"/>
      <c r="O205" s="134"/>
      <c r="P205" s="140"/>
      <c r="Q205" s="140"/>
      <c r="R205" s="140"/>
      <c r="S205" s="140"/>
      <c r="T205" s="140"/>
      <c r="U205" s="134"/>
      <c r="V205" s="140"/>
      <c r="W205" s="140"/>
      <c r="X205" s="140"/>
      <c r="Y205" s="140"/>
      <c r="Z205" s="140"/>
      <c r="AA205" s="140"/>
      <c r="AB205" s="140"/>
      <c r="AC205" s="140"/>
      <c r="AD205" s="140"/>
      <c r="AE205" s="140"/>
      <c r="AF205" s="140"/>
      <c r="AG205" s="140"/>
      <c r="AH205" s="140"/>
      <c r="AI205" s="140"/>
    </row>
    <row r="206" spans="1:35">
      <c r="A206" s="139"/>
      <c r="B206" s="140"/>
      <c r="C206" s="140"/>
      <c r="D206" s="310"/>
      <c r="E206" s="140"/>
      <c r="F206" s="140"/>
      <c r="G206" s="140"/>
      <c r="H206" s="140"/>
      <c r="I206" s="140"/>
      <c r="J206" s="140"/>
      <c r="K206" s="140"/>
      <c r="L206" s="140"/>
      <c r="M206" s="140"/>
      <c r="N206" s="140"/>
      <c r="O206" s="134"/>
      <c r="P206" s="140"/>
      <c r="Q206" s="140"/>
      <c r="R206" s="140"/>
      <c r="S206" s="140"/>
      <c r="T206" s="140"/>
      <c r="U206" s="134"/>
      <c r="V206" s="140"/>
      <c r="W206" s="140"/>
      <c r="X206" s="140"/>
      <c r="Y206" s="140"/>
      <c r="Z206" s="140"/>
      <c r="AA206" s="140"/>
      <c r="AB206" s="140"/>
      <c r="AC206" s="140"/>
      <c r="AD206" s="140"/>
      <c r="AE206" s="140"/>
      <c r="AF206" s="140"/>
      <c r="AG206" s="140"/>
      <c r="AH206" s="140"/>
      <c r="AI206" s="140"/>
    </row>
    <row r="207" spans="1:35">
      <c r="A207" s="139"/>
      <c r="B207" s="140"/>
      <c r="C207" s="140"/>
      <c r="D207" s="310"/>
      <c r="E207" s="140"/>
      <c r="F207" s="140"/>
      <c r="G207" s="140"/>
      <c r="H207" s="140"/>
      <c r="I207" s="140"/>
      <c r="J207" s="140"/>
      <c r="K207" s="140"/>
      <c r="L207" s="140"/>
      <c r="M207" s="140"/>
      <c r="N207" s="140"/>
      <c r="O207" s="134"/>
      <c r="P207" s="140"/>
      <c r="Q207" s="140"/>
      <c r="R207" s="140"/>
      <c r="S207" s="140"/>
      <c r="T207" s="140"/>
      <c r="U207" s="134"/>
      <c r="V207" s="140"/>
      <c r="W207" s="140"/>
      <c r="X207" s="140"/>
      <c r="Y207" s="140"/>
      <c r="Z207" s="140"/>
      <c r="AA207" s="140"/>
      <c r="AB207" s="140"/>
      <c r="AC207" s="140"/>
      <c r="AD207" s="140"/>
      <c r="AE207" s="140"/>
      <c r="AF207" s="140"/>
      <c r="AG207" s="140"/>
      <c r="AH207" s="140"/>
      <c r="AI207" s="140"/>
    </row>
    <row r="208" spans="1:35">
      <c r="A208" s="139"/>
      <c r="B208" s="140"/>
      <c r="C208" s="140"/>
      <c r="D208" s="310"/>
      <c r="E208" s="140"/>
      <c r="F208" s="140"/>
      <c r="G208" s="140"/>
      <c r="H208" s="140"/>
      <c r="I208" s="140"/>
      <c r="J208" s="140"/>
      <c r="K208" s="140"/>
      <c r="L208" s="140"/>
      <c r="M208" s="140"/>
      <c r="N208" s="140"/>
      <c r="O208" s="134"/>
      <c r="P208" s="140"/>
      <c r="Q208" s="140"/>
      <c r="R208" s="140"/>
      <c r="S208" s="140"/>
      <c r="T208" s="140"/>
      <c r="U208" s="134"/>
      <c r="V208" s="140"/>
      <c r="W208" s="140"/>
      <c r="X208" s="140"/>
      <c r="Y208" s="140"/>
      <c r="Z208" s="140"/>
      <c r="AA208" s="140"/>
      <c r="AB208" s="140"/>
      <c r="AC208" s="140"/>
      <c r="AD208" s="140"/>
      <c r="AE208" s="140"/>
      <c r="AF208" s="140"/>
      <c r="AG208" s="140"/>
      <c r="AH208" s="140"/>
      <c r="AI208" s="140"/>
    </row>
    <row r="209" spans="1:35">
      <c r="A209" s="139"/>
      <c r="B209" s="140"/>
      <c r="C209" s="140"/>
      <c r="D209" s="310"/>
      <c r="E209" s="140"/>
      <c r="F209" s="140"/>
      <c r="G209" s="140"/>
      <c r="H209" s="140"/>
      <c r="I209" s="140"/>
      <c r="J209" s="140"/>
      <c r="K209" s="140"/>
      <c r="L209" s="140"/>
      <c r="M209" s="140"/>
      <c r="N209" s="140"/>
      <c r="O209" s="134"/>
      <c r="P209" s="140"/>
      <c r="Q209" s="140"/>
      <c r="R209" s="140"/>
      <c r="S209" s="140"/>
      <c r="T209" s="140"/>
      <c r="U209" s="134"/>
      <c r="V209" s="140"/>
      <c r="W209" s="140"/>
      <c r="X209" s="140"/>
      <c r="Y209" s="140"/>
      <c r="Z209" s="140"/>
      <c r="AA209" s="140"/>
      <c r="AB209" s="140"/>
      <c r="AC209" s="140"/>
      <c r="AD209" s="140"/>
      <c r="AE209" s="140"/>
      <c r="AF209" s="140"/>
      <c r="AG209" s="140"/>
      <c r="AH209" s="140"/>
      <c r="AI209" s="140"/>
    </row>
    <row r="210" spans="1:35">
      <c r="A210" s="139"/>
      <c r="B210" s="140"/>
      <c r="C210" s="140"/>
      <c r="D210" s="310"/>
      <c r="E210" s="140"/>
      <c r="F210" s="140"/>
      <c r="G210" s="140"/>
      <c r="H210" s="140"/>
      <c r="I210" s="140"/>
      <c r="J210" s="140"/>
      <c r="K210" s="140"/>
      <c r="L210" s="140"/>
      <c r="M210" s="140"/>
      <c r="N210" s="140"/>
      <c r="O210" s="134"/>
      <c r="P210" s="140"/>
      <c r="Q210" s="140"/>
      <c r="R210" s="140"/>
      <c r="S210" s="140"/>
      <c r="T210" s="140"/>
      <c r="U210" s="134"/>
      <c r="V210" s="140"/>
      <c r="W210" s="140"/>
      <c r="X210" s="140"/>
      <c r="Y210" s="140"/>
      <c r="Z210" s="140"/>
      <c r="AA210" s="140"/>
      <c r="AB210" s="140"/>
      <c r="AC210" s="140"/>
      <c r="AD210" s="140"/>
      <c r="AE210" s="140"/>
      <c r="AF210" s="140"/>
      <c r="AG210" s="140"/>
      <c r="AH210" s="140"/>
      <c r="AI210" s="140"/>
    </row>
    <row r="211" spans="1:35">
      <c r="A211" s="139"/>
      <c r="B211" s="140"/>
      <c r="C211" s="140"/>
      <c r="D211" s="310"/>
      <c r="E211" s="140"/>
      <c r="F211" s="140"/>
      <c r="G211" s="140"/>
      <c r="H211" s="140"/>
      <c r="I211" s="140"/>
      <c r="J211" s="140"/>
      <c r="K211" s="140"/>
      <c r="L211" s="140"/>
      <c r="M211" s="140"/>
      <c r="N211" s="140"/>
      <c r="O211" s="134"/>
      <c r="P211" s="140"/>
      <c r="Q211" s="140"/>
      <c r="R211" s="140"/>
      <c r="S211" s="140"/>
      <c r="T211" s="140"/>
      <c r="U211" s="134"/>
      <c r="V211" s="140"/>
      <c r="W211" s="140"/>
      <c r="X211" s="140"/>
      <c r="Y211" s="140"/>
      <c r="Z211" s="140"/>
      <c r="AA211" s="140"/>
      <c r="AB211" s="140"/>
      <c r="AC211" s="140"/>
      <c r="AD211" s="140"/>
      <c r="AE211" s="140"/>
      <c r="AF211" s="140"/>
      <c r="AG211" s="140"/>
      <c r="AH211" s="140"/>
      <c r="AI211" s="140"/>
    </row>
    <row r="212" spans="1:35">
      <c r="A212" s="139"/>
      <c r="B212" s="140"/>
      <c r="C212" s="140"/>
      <c r="D212" s="310"/>
      <c r="E212" s="140"/>
      <c r="F212" s="140"/>
      <c r="G212" s="140"/>
      <c r="H212" s="140"/>
      <c r="I212" s="140"/>
      <c r="J212" s="140"/>
      <c r="K212" s="140"/>
      <c r="L212" s="140"/>
      <c r="M212" s="140"/>
      <c r="N212" s="140"/>
      <c r="O212" s="134"/>
      <c r="P212" s="140"/>
      <c r="Q212" s="140"/>
      <c r="R212" s="140"/>
      <c r="S212" s="140"/>
      <c r="T212" s="140"/>
      <c r="U212" s="134"/>
      <c r="V212" s="140"/>
      <c r="W212" s="140"/>
      <c r="X212" s="140"/>
      <c r="Y212" s="140"/>
      <c r="Z212" s="140"/>
      <c r="AA212" s="140"/>
      <c r="AB212" s="140"/>
      <c r="AC212" s="140"/>
      <c r="AD212" s="140"/>
      <c r="AE212" s="140"/>
      <c r="AF212" s="140"/>
      <c r="AG212" s="140"/>
      <c r="AH212" s="140"/>
      <c r="AI212" s="140"/>
    </row>
    <row r="213" spans="1:35">
      <c r="A213" s="139"/>
      <c r="B213" s="140"/>
      <c r="C213" s="140"/>
      <c r="D213" s="310"/>
      <c r="E213" s="140"/>
      <c r="F213" s="140"/>
      <c r="G213" s="140"/>
      <c r="H213" s="140"/>
      <c r="I213" s="140"/>
      <c r="J213" s="140"/>
      <c r="K213" s="140"/>
      <c r="L213" s="140"/>
      <c r="M213" s="140"/>
      <c r="N213" s="140"/>
      <c r="O213" s="134"/>
      <c r="P213" s="140"/>
      <c r="Q213" s="140"/>
      <c r="R213" s="140"/>
      <c r="S213" s="140"/>
      <c r="T213" s="140"/>
      <c r="U213" s="134"/>
      <c r="V213" s="140"/>
      <c r="W213" s="140"/>
      <c r="X213" s="140"/>
      <c r="Y213" s="140"/>
      <c r="Z213" s="140"/>
      <c r="AA213" s="140"/>
      <c r="AB213" s="140"/>
      <c r="AC213" s="140"/>
      <c r="AD213" s="140"/>
      <c r="AE213" s="140"/>
      <c r="AF213" s="140"/>
      <c r="AG213" s="140"/>
      <c r="AH213" s="140"/>
      <c r="AI213" s="140"/>
    </row>
    <row r="214" spans="1:35">
      <c r="A214" s="139"/>
      <c r="B214" s="140"/>
      <c r="C214" s="140"/>
      <c r="D214" s="310"/>
      <c r="E214" s="140"/>
      <c r="F214" s="140"/>
      <c r="G214" s="140"/>
      <c r="H214" s="140"/>
      <c r="I214" s="140"/>
      <c r="J214" s="140"/>
      <c r="K214" s="140"/>
      <c r="L214" s="140"/>
      <c r="M214" s="140"/>
      <c r="N214" s="140"/>
      <c r="O214" s="134"/>
      <c r="P214" s="140"/>
      <c r="Q214" s="140"/>
      <c r="R214" s="140"/>
      <c r="S214" s="140"/>
      <c r="T214" s="140"/>
      <c r="U214" s="134"/>
      <c r="V214" s="140"/>
      <c r="W214" s="140"/>
      <c r="X214" s="140"/>
      <c r="Y214" s="140"/>
      <c r="Z214" s="140"/>
      <c r="AA214" s="140"/>
      <c r="AB214" s="140"/>
      <c r="AC214" s="140"/>
      <c r="AD214" s="140"/>
      <c r="AE214" s="140"/>
      <c r="AF214" s="140"/>
      <c r="AG214" s="140"/>
      <c r="AH214" s="140"/>
      <c r="AI214" s="140"/>
    </row>
    <row r="215" spans="1:35">
      <c r="A215" s="139"/>
      <c r="B215" s="140"/>
      <c r="C215" s="140"/>
      <c r="D215" s="310"/>
      <c r="E215" s="140"/>
      <c r="F215" s="140"/>
      <c r="G215" s="140"/>
      <c r="H215" s="140"/>
      <c r="I215" s="140"/>
      <c r="J215" s="140"/>
      <c r="K215" s="140"/>
      <c r="L215" s="140"/>
      <c r="M215" s="140"/>
      <c r="N215" s="140"/>
      <c r="O215" s="134"/>
      <c r="P215" s="140"/>
      <c r="Q215" s="140"/>
      <c r="R215" s="140"/>
      <c r="S215" s="140"/>
      <c r="T215" s="140"/>
      <c r="U215" s="134"/>
      <c r="V215" s="140"/>
      <c r="W215" s="140"/>
      <c r="X215" s="140"/>
      <c r="Y215" s="140"/>
      <c r="Z215" s="140"/>
      <c r="AA215" s="140"/>
      <c r="AB215" s="140"/>
      <c r="AC215" s="140"/>
      <c r="AD215" s="140"/>
      <c r="AE215" s="140"/>
      <c r="AF215" s="140"/>
      <c r="AG215" s="140"/>
      <c r="AH215" s="140"/>
      <c r="AI215" s="140"/>
    </row>
    <row r="216" spans="1:35">
      <c r="A216" s="139"/>
      <c r="B216" s="140"/>
      <c r="C216" s="140"/>
      <c r="D216" s="310"/>
      <c r="E216" s="140"/>
      <c r="F216" s="140"/>
      <c r="G216" s="140"/>
      <c r="H216" s="140"/>
      <c r="I216" s="140"/>
      <c r="J216" s="140"/>
      <c r="K216" s="140"/>
      <c r="L216" s="140"/>
      <c r="M216" s="140"/>
      <c r="N216" s="140"/>
      <c r="O216" s="134"/>
      <c r="P216" s="140"/>
      <c r="Q216" s="140"/>
      <c r="R216" s="140"/>
      <c r="S216" s="140"/>
      <c r="T216" s="140"/>
      <c r="U216" s="134"/>
      <c r="V216" s="140"/>
      <c r="W216" s="140"/>
      <c r="X216" s="140"/>
      <c r="Y216" s="140"/>
      <c r="Z216" s="140"/>
      <c r="AA216" s="140"/>
      <c r="AB216" s="140"/>
      <c r="AC216" s="140"/>
      <c r="AD216" s="140"/>
      <c r="AE216" s="140"/>
      <c r="AF216" s="140"/>
      <c r="AG216" s="140"/>
      <c r="AH216" s="140"/>
      <c r="AI216" s="140"/>
    </row>
    <row r="217" spans="1:35">
      <c r="A217" s="139"/>
      <c r="B217" s="140"/>
      <c r="C217" s="140"/>
      <c r="D217" s="310"/>
      <c r="E217" s="140"/>
      <c r="F217" s="140"/>
      <c r="G217" s="140"/>
      <c r="H217" s="140"/>
      <c r="I217" s="140"/>
      <c r="J217" s="140"/>
      <c r="K217" s="140"/>
      <c r="L217" s="140"/>
      <c r="M217" s="140"/>
      <c r="N217" s="140"/>
      <c r="O217" s="134"/>
      <c r="P217" s="140"/>
      <c r="Q217" s="140"/>
      <c r="R217" s="140"/>
      <c r="S217" s="140"/>
      <c r="T217" s="140"/>
      <c r="U217" s="134"/>
      <c r="V217" s="140"/>
      <c r="W217" s="140"/>
      <c r="X217" s="140"/>
      <c r="Y217" s="140"/>
      <c r="Z217" s="140"/>
      <c r="AA217" s="140"/>
      <c r="AB217" s="140"/>
      <c r="AC217" s="140"/>
      <c r="AD217" s="140"/>
      <c r="AE217" s="140"/>
      <c r="AF217" s="140"/>
      <c r="AG217" s="140"/>
      <c r="AH217" s="140"/>
      <c r="AI217" s="140"/>
    </row>
    <row r="218" spans="1:35">
      <c r="A218" s="139"/>
      <c r="B218" s="140"/>
      <c r="C218" s="140"/>
      <c r="D218" s="310"/>
      <c r="E218" s="140"/>
      <c r="F218" s="140"/>
      <c r="G218" s="140"/>
      <c r="H218" s="140"/>
      <c r="I218" s="140"/>
      <c r="J218" s="140"/>
      <c r="K218" s="140"/>
      <c r="L218" s="140"/>
      <c r="M218" s="140"/>
      <c r="N218" s="140"/>
      <c r="O218" s="134"/>
      <c r="P218" s="140"/>
      <c r="Q218" s="140"/>
      <c r="R218" s="140"/>
      <c r="S218" s="140"/>
      <c r="T218" s="140"/>
      <c r="U218" s="134"/>
      <c r="V218" s="140"/>
      <c r="W218" s="140"/>
      <c r="X218" s="140"/>
      <c r="Y218" s="140"/>
      <c r="Z218" s="140"/>
      <c r="AA218" s="140"/>
      <c r="AB218" s="140"/>
      <c r="AC218" s="140"/>
      <c r="AD218" s="140"/>
      <c r="AE218" s="140"/>
      <c r="AF218" s="140"/>
      <c r="AG218" s="140"/>
      <c r="AH218" s="140"/>
      <c r="AI218" s="140"/>
    </row>
    <row r="219" spans="1:35">
      <c r="A219" s="139"/>
      <c r="B219" s="140"/>
      <c r="C219" s="140"/>
      <c r="D219" s="310"/>
      <c r="E219" s="140"/>
      <c r="F219" s="140"/>
      <c r="G219" s="140"/>
      <c r="H219" s="140"/>
      <c r="I219" s="140"/>
      <c r="J219" s="140"/>
      <c r="K219" s="140"/>
      <c r="L219" s="140"/>
      <c r="M219" s="140"/>
      <c r="N219" s="140"/>
      <c r="O219" s="134"/>
      <c r="P219" s="140"/>
      <c r="Q219" s="140"/>
      <c r="R219" s="140"/>
      <c r="S219" s="140"/>
      <c r="T219" s="140"/>
      <c r="U219" s="134"/>
      <c r="V219" s="140"/>
      <c r="W219" s="140"/>
      <c r="X219" s="140"/>
      <c r="Y219" s="140"/>
      <c r="Z219" s="140"/>
      <c r="AA219" s="140"/>
      <c r="AB219" s="140"/>
      <c r="AC219" s="140"/>
      <c r="AD219" s="140"/>
      <c r="AE219" s="140"/>
      <c r="AF219" s="140"/>
      <c r="AG219" s="140"/>
      <c r="AH219" s="140"/>
      <c r="AI219" s="140"/>
    </row>
    <row r="220" spans="1:35">
      <c r="A220" s="139"/>
      <c r="B220" s="140"/>
      <c r="C220" s="140"/>
      <c r="D220" s="310"/>
      <c r="E220" s="140"/>
      <c r="F220" s="140"/>
      <c r="G220" s="140"/>
      <c r="H220" s="140"/>
      <c r="I220" s="140"/>
      <c r="J220" s="140"/>
      <c r="K220" s="140"/>
      <c r="L220" s="140"/>
      <c r="M220" s="140"/>
      <c r="N220" s="140"/>
      <c r="O220" s="134"/>
      <c r="P220" s="140"/>
      <c r="Q220" s="140"/>
      <c r="R220" s="140"/>
      <c r="S220" s="140"/>
      <c r="T220" s="140"/>
      <c r="U220" s="134"/>
      <c r="V220" s="140"/>
      <c r="W220" s="140"/>
      <c r="X220" s="140"/>
      <c r="Y220" s="140"/>
      <c r="Z220" s="140"/>
      <c r="AA220" s="140"/>
      <c r="AB220" s="140"/>
      <c r="AC220" s="140"/>
      <c r="AD220" s="140"/>
      <c r="AE220" s="140"/>
      <c r="AF220" s="140"/>
      <c r="AG220" s="140"/>
      <c r="AH220" s="140"/>
      <c r="AI220" s="140"/>
    </row>
    <row r="221" spans="1:35">
      <c r="A221" s="139"/>
      <c r="B221" s="140"/>
      <c r="C221" s="140"/>
      <c r="D221" s="310"/>
      <c r="E221" s="140"/>
      <c r="F221" s="140"/>
      <c r="G221" s="140"/>
      <c r="H221" s="140"/>
      <c r="I221" s="140"/>
      <c r="J221" s="140"/>
      <c r="K221" s="140"/>
      <c r="L221" s="140"/>
      <c r="M221" s="140"/>
      <c r="N221" s="140"/>
      <c r="O221" s="134"/>
      <c r="P221" s="140"/>
      <c r="Q221" s="140"/>
      <c r="R221" s="140"/>
      <c r="S221" s="140"/>
      <c r="T221" s="140"/>
      <c r="U221" s="134"/>
      <c r="V221" s="140"/>
      <c r="W221" s="140"/>
      <c r="X221" s="140"/>
      <c r="Y221" s="140"/>
      <c r="Z221" s="140"/>
      <c r="AA221" s="140"/>
      <c r="AB221" s="140"/>
      <c r="AC221" s="140"/>
      <c r="AD221" s="140"/>
      <c r="AE221" s="140"/>
      <c r="AF221" s="140"/>
      <c r="AG221" s="140"/>
      <c r="AH221" s="140"/>
      <c r="AI221" s="140"/>
    </row>
    <row r="222" spans="1:35">
      <c r="A222" s="139"/>
      <c r="B222" s="140"/>
      <c r="C222" s="140"/>
      <c r="D222" s="310"/>
      <c r="E222" s="140"/>
      <c r="F222" s="140"/>
      <c r="G222" s="140"/>
      <c r="H222" s="140"/>
      <c r="I222" s="140"/>
      <c r="J222" s="140"/>
      <c r="K222" s="140"/>
      <c r="L222" s="140"/>
      <c r="M222" s="140"/>
      <c r="N222" s="140"/>
      <c r="O222" s="134"/>
      <c r="P222" s="140"/>
      <c r="Q222" s="140"/>
      <c r="R222" s="140"/>
      <c r="S222" s="140"/>
      <c r="T222" s="140"/>
      <c r="U222" s="134"/>
      <c r="V222" s="140"/>
      <c r="W222" s="140"/>
      <c r="X222" s="140"/>
      <c r="Y222" s="140"/>
      <c r="Z222" s="140"/>
      <c r="AA222" s="140"/>
      <c r="AB222" s="140"/>
      <c r="AC222" s="140"/>
      <c r="AD222" s="140"/>
      <c r="AE222" s="140"/>
      <c r="AF222" s="140"/>
      <c r="AG222" s="140"/>
      <c r="AH222" s="140"/>
      <c r="AI222" s="140"/>
    </row>
    <row r="223" spans="1:35">
      <c r="A223" s="139"/>
      <c r="B223" s="140"/>
      <c r="C223" s="140"/>
      <c r="D223" s="310"/>
      <c r="E223" s="140"/>
      <c r="F223" s="140"/>
      <c r="G223" s="140"/>
      <c r="H223" s="140"/>
      <c r="I223" s="140"/>
      <c r="J223" s="140"/>
      <c r="K223" s="140"/>
      <c r="L223" s="140"/>
      <c r="M223" s="140"/>
      <c r="N223" s="140"/>
      <c r="O223" s="134"/>
      <c r="P223" s="140"/>
      <c r="Q223" s="140"/>
      <c r="R223" s="140"/>
      <c r="S223" s="140"/>
      <c r="T223" s="140"/>
      <c r="U223" s="134"/>
      <c r="V223" s="140"/>
      <c r="W223" s="140"/>
      <c r="X223" s="140"/>
      <c r="Y223" s="140"/>
      <c r="Z223" s="140"/>
      <c r="AA223" s="140"/>
      <c r="AB223" s="140"/>
      <c r="AC223" s="140"/>
      <c r="AD223" s="140"/>
      <c r="AE223" s="140"/>
      <c r="AF223" s="140"/>
      <c r="AG223" s="140"/>
      <c r="AH223" s="140"/>
      <c r="AI223" s="140"/>
    </row>
    <row r="224" spans="1:35">
      <c r="A224" s="139"/>
      <c r="B224" s="140"/>
      <c r="C224" s="140"/>
      <c r="D224" s="310"/>
      <c r="E224" s="140"/>
      <c r="F224" s="140"/>
      <c r="G224" s="140"/>
      <c r="H224" s="140"/>
      <c r="I224" s="140"/>
      <c r="J224" s="140"/>
      <c r="K224" s="140"/>
      <c r="L224" s="140"/>
      <c r="M224" s="140"/>
      <c r="N224" s="140"/>
      <c r="O224" s="134"/>
      <c r="P224" s="140"/>
      <c r="Q224" s="140"/>
      <c r="R224" s="140"/>
      <c r="S224" s="140"/>
      <c r="T224" s="140"/>
      <c r="U224" s="134"/>
      <c r="V224" s="140"/>
      <c r="W224" s="140"/>
      <c r="X224" s="140"/>
      <c r="Y224" s="140"/>
      <c r="Z224" s="140"/>
      <c r="AA224" s="140"/>
      <c r="AB224" s="140"/>
      <c r="AC224" s="140"/>
      <c r="AD224" s="140"/>
      <c r="AE224" s="140"/>
      <c r="AF224" s="140"/>
      <c r="AG224" s="140"/>
      <c r="AH224" s="140"/>
      <c r="AI224" s="140"/>
    </row>
    <row r="225" spans="1:35">
      <c r="A225" s="139"/>
      <c r="B225" s="140"/>
      <c r="C225" s="140"/>
      <c r="D225" s="310"/>
      <c r="E225" s="140"/>
      <c r="F225" s="140"/>
      <c r="G225" s="140"/>
      <c r="H225" s="140"/>
      <c r="I225" s="140"/>
      <c r="J225" s="140"/>
      <c r="K225" s="140"/>
      <c r="L225" s="140"/>
      <c r="M225" s="140"/>
      <c r="N225" s="140"/>
      <c r="O225" s="134"/>
      <c r="P225" s="140"/>
      <c r="Q225" s="140"/>
      <c r="R225" s="140"/>
      <c r="S225" s="140"/>
      <c r="T225" s="140"/>
      <c r="U225" s="134"/>
      <c r="V225" s="140"/>
      <c r="W225" s="140"/>
      <c r="X225" s="140"/>
      <c r="Y225" s="140"/>
      <c r="Z225" s="140"/>
      <c r="AA225" s="140"/>
      <c r="AB225" s="140"/>
      <c r="AC225" s="140"/>
      <c r="AD225" s="140"/>
      <c r="AE225" s="140"/>
      <c r="AF225" s="140"/>
      <c r="AG225" s="140"/>
      <c r="AH225" s="140"/>
      <c r="AI225" s="140"/>
    </row>
    <row r="226" spans="1:35">
      <c r="A226" s="139"/>
      <c r="B226" s="140"/>
      <c r="C226" s="140"/>
      <c r="D226" s="310"/>
      <c r="E226" s="140"/>
      <c r="F226" s="140"/>
      <c r="G226" s="140"/>
      <c r="H226" s="140"/>
      <c r="I226" s="140"/>
      <c r="J226" s="140"/>
      <c r="K226" s="140"/>
      <c r="L226" s="140"/>
      <c r="M226" s="140"/>
      <c r="N226" s="140"/>
      <c r="O226" s="134"/>
      <c r="P226" s="140"/>
      <c r="Q226" s="140"/>
      <c r="R226" s="140"/>
      <c r="S226" s="140"/>
      <c r="T226" s="140"/>
      <c r="U226" s="134"/>
      <c r="V226" s="140"/>
      <c r="W226" s="140"/>
      <c r="X226" s="140"/>
      <c r="Y226" s="140"/>
      <c r="Z226" s="140"/>
      <c r="AA226" s="140"/>
      <c r="AB226" s="140"/>
      <c r="AC226" s="140"/>
      <c r="AD226" s="140"/>
      <c r="AE226" s="140"/>
      <c r="AF226" s="140"/>
      <c r="AG226" s="140"/>
      <c r="AH226" s="140"/>
      <c r="AI226" s="140"/>
    </row>
    <row r="227" spans="1:35">
      <c r="A227" s="139"/>
      <c r="B227" s="140"/>
      <c r="C227" s="140"/>
      <c r="D227" s="310"/>
      <c r="E227" s="140"/>
      <c r="F227" s="140"/>
      <c r="G227" s="140"/>
      <c r="H227" s="140"/>
      <c r="I227" s="140"/>
      <c r="J227" s="140"/>
      <c r="K227" s="140"/>
      <c r="L227" s="140"/>
      <c r="M227" s="140"/>
      <c r="N227" s="140"/>
      <c r="O227" s="134"/>
      <c r="P227" s="140"/>
      <c r="Q227" s="140"/>
      <c r="R227" s="140"/>
      <c r="S227" s="140"/>
      <c r="T227" s="140"/>
      <c r="U227" s="134"/>
      <c r="V227" s="140"/>
      <c r="W227" s="140"/>
      <c r="X227" s="140"/>
      <c r="Y227" s="140"/>
      <c r="Z227" s="140"/>
      <c r="AA227" s="140"/>
      <c r="AB227" s="140"/>
      <c r="AC227" s="140"/>
      <c r="AD227" s="140"/>
      <c r="AE227" s="140"/>
      <c r="AF227" s="140"/>
      <c r="AG227" s="140"/>
      <c r="AH227" s="140"/>
      <c r="AI227" s="140"/>
    </row>
    <row r="228" spans="1:35">
      <c r="A228" s="139"/>
      <c r="B228" s="140"/>
      <c r="C228" s="140"/>
      <c r="D228" s="310"/>
      <c r="E228" s="140"/>
      <c r="F228" s="140"/>
      <c r="G228" s="140"/>
      <c r="H228" s="140"/>
      <c r="I228" s="140"/>
      <c r="J228" s="140"/>
      <c r="K228" s="140"/>
      <c r="L228" s="140"/>
      <c r="M228" s="140"/>
      <c r="N228" s="140"/>
      <c r="O228" s="134"/>
      <c r="P228" s="140"/>
      <c r="Q228" s="140"/>
      <c r="R228" s="140"/>
      <c r="S228" s="140"/>
      <c r="T228" s="140"/>
      <c r="U228" s="134"/>
      <c r="V228" s="140"/>
      <c r="W228" s="140"/>
      <c r="X228" s="140"/>
      <c r="Y228" s="140"/>
      <c r="Z228" s="140"/>
      <c r="AA228" s="140"/>
      <c r="AB228" s="140"/>
      <c r="AC228" s="140"/>
      <c r="AD228" s="140"/>
      <c r="AE228" s="140"/>
      <c r="AF228" s="140"/>
      <c r="AG228" s="140"/>
      <c r="AH228" s="140"/>
      <c r="AI228" s="140"/>
    </row>
    <row r="229" spans="1:35">
      <c r="A229" s="139"/>
      <c r="B229" s="140"/>
      <c r="C229" s="140"/>
      <c r="D229" s="310"/>
      <c r="E229" s="140"/>
      <c r="F229" s="140"/>
      <c r="G229" s="140"/>
      <c r="H229" s="140"/>
      <c r="I229" s="140"/>
      <c r="J229" s="140"/>
      <c r="K229" s="140"/>
      <c r="L229" s="140"/>
      <c r="M229" s="140"/>
      <c r="N229" s="140"/>
      <c r="O229" s="134"/>
      <c r="P229" s="140"/>
      <c r="Q229" s="140"/>
      <c r="R229" s="140"/>
      <c r="S229" s="140"/>
      <c r="T229" s="140"/>
      <c r="U229" s="134"/>
      <c r="V229" s="140"/>
      <c r="W229" s="140"/>
      <c r="X229" s="140"/>
      <c r="Y229" s="140"/>
      <c r="Z229" s="140"/>
      <c r="AA229" s="140"/>
      <c r="AB229" s="140"/>
      <c r="AC229" s="140"/>
      <c r="AD229" s="140"/>
      <c r="AE229" s="140"/>
      <c r="AF229" s="140"/>
      <c r="AG229" s="140"/>
      <c r="AH229" s="140"/>
      <c r="AI229" s="140"/>
    </row>
    <row r="230" spans="1:35">
      <c r="A230" s="139"/>
      <c r="B230" s="140"/>
      <c r="C230" s="140"/>
      <c r="D230" s="310"/>
      <c r="E230" s="140"/>
      <c r="F230" s="140"/>
      <c r="G230" s="140"/>
      <c r="H230" s="140"/>
      <c r="I230" s="140"/>
      <c r="J230" s="140"/>
      <c r="K230" s="140"/>
      <c r="L230" s="140"/>
      <c r="M230" s="140"/>
      <c r="N230" s="140"/>
      <c r="O230" s="134"/>
      <c r="P230" s="140"/>
      <c r="Q230" s="140"/>
      <c r="R230" s="140"/>
      <c r="S230" s="140"/>
      <c r="T230" s="140"/>
      <c r="U230" s="134"/>
      <c r="V230" s="140"/>
      <c r="W230" s="140"/>
      <c r="X230" s="140"/>
      <c r="Y230" s="140"/>
      <c r="Z230" s="140"/>
      <c r="AA230" s="140"/>
      <c r="AB230" s="140"/>
      <c r="AC230" s="140"/>
      <c r="AD230" s="140"/>
      <c r="AE230" s="140"/>
      <c r="AF230" s="140"/>
      <c r="AG230" s="140"/>
      <c r="AH230" s="140"/>
      <c r="AI230" s="140"/>
    </row>
    <row r="231" spans="1:35">
      <c r="A231" s="139"/>
      <c r="B231" s="140"/>
      <c r="C231" s="140"/>
      <c r="D231" s="310"/>
      <c r="E231" s="140"/>
      <c r="F231" s="140"/>
      <c r="G231" s="140"/>
      <c r="H231" s="140"/>
      <c r="I231" s="140"/>
      <c r="J231" s="140"/>
      <c r="K231" s="140"/>
      <c r="L231" s="140"/>
      <c r="M231" s="140"/>
      <c r="N231" s="140"/>
      <c r="O231" s="134"/>
      <c r="P231" s="140"/>
      <c r="Q231" s="140"/>
      <c r="R231" s="140"/>
      <c r="S231" s="140"/>
      <c r="T231" s="140"/>
      <c r="U231" s="134"/>
      <c r="V231" s="140"/>
      <c r="W231" s="140"/>
      <c r="X231" s="140"/>
      <c r="Y231" s="140"/>
      <c r="Z231" s="140"/>
      <c r="AA231" s="140"/>
      <c r="AB231" s="140"/>
      <c r="AC231" s="140"/>
      <c r="AD231" s="140"/>
      <c r="AE231" s="140"/>
      <c r="AF231" s="140"/>
      <c r="AG231" s="140"/>
      <c r="AH231" s="140"/>
      <c r="AI231" s="140"/>
    </row>
    <row r="232" spans="1:35">
      <c r="A232" s="139"/>
      <c r="B232" s="140"/>
      <c r="C232" s="140"/>
      <c r="D232" s="310"/>
      <c r="E232" s="140"/>
      <c r="F232" s="140"/>
      <c r="G232" s="140"/>
      <c r="H232" s="140"/>
      <c r="I232" s="140"/>
      <c r="J232" s="140"/>
      <c r="K232" s="140"/>
      <c r="L232" s="140"/>
      <c r="M232" s="140"/>
      <c r="N232" s="140"/>
      <c r="O232" s="134"/>
      <c r="P232" s="140"/>
      <c r="Q232" s="140"/>
      <c r="R232" s="140"/>
      <c r="S232" s="140"/>
      <c r="T232" s="140"/>
      <c r="U232" s="134"/>
      <c r="V232" s="140"/>
      <c r="W232" s="140"/>
      <c r="X232" s="140"/>
      <c r="Y232" s="140"/>
      <c r="Z232" s="140"/>
      <c r="AA232" s="140"/>
      <c r="AB232" s="140"/>
      <c r="AC232" s="140"/>
      <c r="AD232" s="140"/>
      <c r="AE232" s="140"/>
      <c r="AF232" s="140"/>
      <c r="AG232" s="140"/>
      <c r="AH232" s="140"/>
      <c r="AI232" s="140"/>
    </row>
    <row r="233" spans="1:35">
      <c r="A233" s="139"/>
      <c r="B233" s="140"/>
      <c r="C233" s="140"/>
      <c r="D233" s="310"/>
      <c r="E233" s="140"/>
      <c r="F233" s="140"/>
      <c r="G233" s="140"/>
      <c r="H233" s="140"/>
      <c r="I233" s="140"/>
      <c r="J233" s="140"/>
      <c r="K233" s="140"/>
      <c r="L233" s="140"/>
      <c r="M233" s="140"/>
      <c r="N233" s="140"/>
      <c r="O233" s="134"/>
      <c r="P233" s="140"/>
      <c r="Q233" s="140"/>
      <c r="R233" s="140"/>
      <c r="S233" s="140"/>
      <c r="T233" s="140"/>
      <c r="U233" s="134"/>
      <c r="V233" s="140"/>
      <c r="W233" s="140"/>
      <c r="X233" s="140"/>
      <c r="Y233" s="140"/>
      <c r="Z233" s="140"/>
      <c r="AA233" s="140"/>
      <c r="AB233" s="140"/>
      <c r="AC233" s="140"/>
      <c r="AD233" s="140"/>
      <c r="AE233" s="140"/>
      <c r="AF233" s="140"/>
      <c r="AG233" s="140"/>
      <c r="AH233" s="140"/>
      <c r="AI233" s="140"/>
    </row>
    <row r="234" spans="1:35">
      <c r="A234" s="139"/>
      <c r="B234" s="140"/>
      <c r="C234" s="140"/>
      <c r="D234" s="310"/>
      <c r="E234" s="140"/>
      <c r="F234" s="140"/>
      <c r="G234" s="140"/>
      <c r="H234" s="140"/>
      <c r="I234" s="140"/>
      <c r="J234" s="140"/>
      <c r="K234" s="140"/>
      <c r="L234" s="140"/>
      <c r="M234" s="140"/>
      <c r="N234" s="140"/>
      <c r="O234" s="134"/>
      <c r="P234" s="140"/>
      <c r="Q234" s="140"/>
      <c r="R234" s="140"/>
      <c r="S234" s="140"/>
      <c r="T234" s="140"/>
      <c r="U234" s="134"/>
      <c r="V234" s="140"/>
      <c r="W234" s="140"/>
      <c r="X234" s="140"/>
      <c r="Y234" s="140"/>
      <c r="Z234" s="140"/>
      <c r="AA234" s="140"/>
      <c r="AB234" s="140"/>
      <c r="AC234" s="140"/>
      <c r="AD234" s="140"/>
      <c r="AE234" s="140"/>
      <c r="AF234" s="140"/>
      <c r="AG234" s="140"/>
      <c r="AH234" s="140"/>
      <c r="AI234" s="140"/>
    </row>
    <row r="235" spans="1:35">
      <c r="A235" s="139"/>
      <c r="B235" s="140"/>
      <c r="C235" s="140"/>
      <c r="D235" s="310"/>
      <c r="E235" s="140"/>
      <c r="F235" s="140"/>
      <c r="G235" s="140"/>
      <c r="H235" s="140"/>
      <c r="I235" s="140"/>
      <c r="J235" s="140"/>
      <c r="K235" s="140"/>
      <c r="L235" s="140"/>
      <c r="M235" s="140"/>
      <c r="N235" s="140"/>
      <c r="O235" s="134"/>
      <c r="P235" s="140"/>
      <c r="Q235" s="140"/>
      <c r="R235" s="140"/>
      <c r="S235" s="140"/>
      <c r="T235" s="140"/>
      <c r="U235" s="134"/>
      <c r="V235" s="140"/>
      <c r="W235" s="140"/>
      <c r="X235" s="140"/>
      <c r="Y235" s="140"/>
      <c r="Z235" s="140"/>
      <c r="AA235" s="140"/>
      <c r="AB235" s="140"/>
      <c r="AC235" s="140"/>
      <c r="AD235" s="140"/>
      <c r="AE235" s="140"/>
      <c r="AF235" s="140"/>
      <c r="AG235" s="140"/>
      <c r="AH235" s="140"/>
      <c r="AI235" s="140"/>
    </row>
    <row r="236" spans="1:35">
      <c r="A236" s="139"/>
      <c r="B236" s="140"/>
      <c r="C236" s="140"/>
      <c r="D236" s="310"/>
      <c r="E236" s="140"/>
      <c r="F236" s="140"/>
      <c r="G236" s="140"/>
      <c r="H236" s="140"/>
      <c r="I236" s="140"/>
      <c r="J236" s="140"/>
      <c r="K236" s="140"/>
      <c r="L236" s="140"/>
      <c r="M236" s="140"/>
      <c r="N236" s="140"/>
      <c r="O236" s="134"/>
      <c r="P236" s="140"/>
      <c r="Q236" s="140"/>
      <c r="R236" s="140"/>
      <c r="S236" s="140"/>
      <c r="T236" s="140"/>
      <c r="U236" s="134"/>
      <c r="V236" s="140"/>
      <c r="W236" s="140"/>
      <c r="X236" s="140"/>
      <c r="Y236" s="140"/>
      <c r="Z236" s="140"/>
      <c r="AA236" s="140"/>
      <c r="AB236" s="140"/>
      <c r="AC236" s="140"/>
      <c r="AD236" s="140"/>
      <c r="AE236" s="140"/>
      <c r="AF236" s="140"/>
      <c r="AG236" s="140"/>
      <c r="AH236" s="140"/>
      <c r="AI236" s="140"/>
    </row>
    <row r="237" spans="1:35">
      <c r="A237" s="139"/>
      <c r="B237" s="140"/>
      <c r="C237" s="140"/>
      <c r="D237" s="310"/>
      <c r="E237" s="140"/>
      <c r="F237" s="140"/>
      <c r="G237" s="140"/>
      <c r="H237" s="140"/>
      <c r="I237" s="140"/>
      <c r="J237" s="140"/>
      <c r="K237" s="140"/>
      <c r="L237" s="140"/>
      <c r="M237" s="140"/>
      <c r="N237" s="140"/>
      <c r="O237" s="134"/>
      <c r="P237" s="140"/>
      <c r="Q237" s="140"/>
      <c r="R237" s="140"/>
      <c r="S237" s="140"/>
      <c r="T237" s="140"/>
      <c r="U237" s="134"/>
      <c r="V237" s="140"/>
      <c r="W237" s="140"/>
      <c r="X237" s="140"/>
      <c r="Y237" s="140"/>
      <c r="Z237" s="140"/>
      <c r="AA237" s="140"/>
      <c r="AB237" s="140"/>
      <c r="AC237" s="140"/>
      <c r="AD237" s="140"/>
      <c r="AE237" s="140"/>
      <c r="AF237" s="140"/>
      <c r="AG237" s="140"/>
      <c r="AH237" s="140"/>
      <c r="AI237" s="140"/>
    </row>
    <row r="238" spans="1:35">
      <c r="A238" s="139"/>
      <c r="B238" s="140"/>
      <c r="C238" s="140"/>
      <c r="D238" s="310"/>
      <c r="E238" s="140"/>
      <c r="F238" s="140"/>
      <c r="G238" s="140"/>
      <c r="H238" s="140"/>
      <c r="I238" s="140"/>
      <c r="J238" s="140"/>
      <c r="K238" s="140"/>
      <c r="L238" s="140"/>
      <c r="M238" s="140"/>
      <c r="N238" s="140"/>
      <c r="O238" s="134"/>
      <c r="P238" s="140"/>
      <c r="Q238" s="140"/>
      <c r="R238" s="140"/>
      <c r="S238" s="140"/>
      <c r="T238" s="140"/>
      <c r="U238" s="134"/>
      <c r="V238" s="140"/>
      <c r="W238" s="140"/>
      <c r="X238" s="140"/>
      <c r="Y238" s="140"/>
      <c r="Z238" s="140"/>
      <c r="AA238" s="140"/>
      <c r="AB238" s="140"/>
      <c r="AC238" s="140"/>
      <c r="AD238" s="140"/>
      <c r="AE238" s="140"/>
      <c r="AF238" s="140"/>
      <c r="AG238" s="140"/>
      <c r="AH238" s="140"/>
      <c r="AI238" s="140"/>
    </row>
    <row r="239" spans="1:35">
      <c r="A239" s="139"/>
      <c r="B239" s="140"/>
      <c r="C239" s="140"/>
      <c r="D239" s="310"/>
      <c r="E239" s="140"/>
      <c r="F239" s="140"/>
      <c r="G239" s="140"/>
      <c r="H239" s="140"/>
      <c r="I239" s="140"/>
      <c r="J239" s="140"/>
      <c r="K239" s="140"/>
      <c r="L239" s="140"/>
      <c r="M239" s="140"/>
      <c r="N239" s="140"/>
      <c r="O239" s="134"/>
      <c r="P239" s="140"/>
      <c r="Q239" s="140"/>
      <c r="R239" s="140"/>
      <c r="S239" s="140"/>
      <c r="T239" s="140"/>
      <c r="U239" s="134"/>
      <c r="V239" s="140"/>
      <c r="W239" s="140"/>
      <c r="X239" s="140"/>
      <c r="Y239" s="140"/>
      <c r="Z239" s="140"/>
      <c r="AA239" s="140"/>
      <c r="AB239" s="140"/>
      <c r="AC239" s="140"/>
      <c r="AD239" s="140"/>
      <c r="AE239" s="140"/>
      <c r="AF239" s="140"/>
      <c r="AG239" s="140"/>
      <c r="AH239" s="140"/>
      <c r="AI239" s="140"/>
    </row>
    <row r="240" spans="1:35">
      <c r="A240" s="139"/>
      <c r="B240" s="140"/>
      <c r="C240" s="140"/>
      <c r="D240" s="310"/>
      <c r="E240" s="140"/>
      <c r="F240" s="140"/>
      <c r="G240" s="140"/>
      <c r="H240" s="140"/>
      <c r="I240" s="140"/>
      <c r="J240" s="140"/>
      <c r="K240" s="140"/>
      <c r="L240" s="140"/>
      <c r="M240" s="140"/>
      <c r="N240" s="140"/>
      <c r="O240" s="134"/>
      <c r="P240" s="140"/>
      <c r="Q240" s="140"/>
      <c r="R240" s="140"/>
      <c r="S240" s="140"/>
      <c r="T240" s="140"/>
      <c r="U240" s="134"/>
      <c r="V240" s="140"/>
      <c r="W240" s="140"/>
      <c r="X240" s="140"/>
      <c r="Y240" s="140"/>
      <c r="Z240" s="140"/>
      <c r="AA240" s="140"/>
      <c r="AB240" s="140"/>
      <c r="AC240" s="140"/>
      <c r="AD240" s="140"/>
      <c r="AE240" s="140"/>
      <c r="AF240" s="140"/>
      <c r="AG240" s="140"/>
      <c r="AH240" s="140"/>
      <c r="AI240" s="140"/>
    </row>
    <row r="241" spans="1:35">
      <c r="A241" s="139"/>
      <c r="B241" s="140"/>
      <c r="C241" s="140"/>
      <c r="D241" s="310"/>
      <c r="E241" s="140"/>
      <c r="F241" s="140"/>
      <c r="G241" s="140"/>
      <c r="H241" s="140"/>
      <c r="I241" s="140"/>
      <c r="J241" s="140"/>
      <c r="K241" s="140"/>
      <c r="L241" s="140"/>
      <c r="M241" s="140"/>
      <c r="N241" s="140"/>
      <c r="O241" s="134"/>
      <c r="P241" s="140"/>
      <c r="Q241" s="140"/>
      <c r="R241" s="140"/>
      <c r="S241" s="140"/>
      <c r="T241" s="140"/>
      <c r="U241" s="134"/>
      <c r="V241" s="140"/>
      <c r="W241" s="140"/>
      <c r="X241" s="140"/>
      <c r="Y241" s="140"/>
      <c r="Z241" s="140"/>
      <c r="AA241" s="140"/>
      <c r="AB241" s="140"/>
      <c r="AC241" s="140"/>
      <c r="AD241" s="140"/>
      <c r="AE241" s="140"/>
      <c r="AF241" s="140"/>
      <c r="AG241" s="140"/>
      <c r="AH241" s="140"/>
      <c r="AI241" s="140"/>
    </row>
    <row r="242" spans="1:35">
      <c r="A242" s="139"/>
      <c r="B242" s="140"/>
      <c r="C242" s="140"/>
      <c r="D242" s="310"/>
      <c r="E242" s="140"/>
      <c r="F242" s="140"/>
      <c r="G242" s="140"/>
      <c r="H242" s="140"/>
      <c r="I242" s="140"/>
      <c r="J242" s="140"/>
      <c r="K242" s="140"/>
      <c r="L242" s="140"/>
      <c r="M242" s="140"/>
      <c r="N242" s="140"/>
      <c r="O242" s="134"/>
      <c r="P242" s="140"/>
      <c r="Q242" s="140"/>
      <c r="R242" s="140"/>
      <c r="S242" s="140"/>
      <c r="T242" s="140"/>
      <c r="U242" s="134"/>
      <c r="V242" s="140"/>
      <c r="W242" s="140"/>
      <c r="X242" s="140"/>
      <c r="Y242" s="140"/>
      <c r="Z242" s="140"/>
      <c r="AA242" s="140"/>
      <c r="AB242" s="140"/>
      <c r="AC242" s="140"/>
      <c r="AD242" s="140"/>
      <c r="AE242" s="140"/>
      <c r="AF242" s="140"/>
      <c r="AG242" s="140"/>
      <c r="AH242" s="140"/>
      <c r="AI242" s="140"/>
    </row>
    <row r="243" spans="1:35">
      <c r="A243" s="139"/>
      <c r="B243" s="140"/>
      <c r="C243" s="140"/>
      <c r="D243" s="310"/>
      <c r="E243" s="140"/>
      <c r="F243" s="140"/>
      <c r="G243" s="140"/>
      <c r="H243" s="140"/>
      <c r="I243" s="140"/>
      <c r="J243" s="140"/>
      <c r="K243" s="140"/>
      <c r="L243" s="140"/>
      <c r="M243" s="140"/>
      <c r="N243" s="140"/>
      <c r="O243" s="134"/>
      <c r="P243" s="140"/>
      <c r="Q243" s="140"/>
      <c r="R243" s="140"/>
      <c r="S243" s="140"/>
      <c r="T243" s="140"/>
      <c r="U243" s="134"/>
      <c r="V243" s="140"/>
      <c r="W243" s="140"/>
      <c r="X243" s="140"/>
      <c r="Y243" s="140"/>
      <c r="Z243" s="140"/>
      <c r="AA243" s="140"/>
      <c r="AB243" s="140"/>
      <c r="AC243" s="140"/>
      <c r="AD243" s="140"/>
      <c r="AE243" s="140"/>
      <c r="AF243" s="140"/>
      <c r="AG243" s="140"/>
      <c r="AH243" s="140"/>
      <c r="AI243" s="140"/>
    </row>
    <row r="244" spans="1:35">
      <c r="A244" s="139"/>
      <c r="B244" s="140"/>
      <c r="C244" s="140"/>
      <c r="D244" s="310"/>
      <c r="E244" s="140"/>
      <c r="F244" s="140"/>
      <c r="G244" s="140"/>
      <c r="H244" s="140"/>
      <c r="I244" s="140"/>
      <c r="J244" s="140"/>
      <c r="K244" s="140"/>
      <c r="L244" s="140"/>
      <c r="M244" s="140"/>
      <c r="N244" s="140"/>
      <c r="O244" s="134"/>
      <c r="P244" s="140"/>
      <c r="Q244" s="140"/>
      <c r="R244" s="140"/>
      <c r="S244" s="140"/>
      <c r="T244" s="140"/>
      <c r="U244" s="134"/>
      <c r="V244" s="140"/>
      <c r="W244" s="140"/>
      <c r="X244" s="140"/>
      <c r="Y244" s="140"/>
      <c r="Z244" s="140"/>
      <c r="AA244" s="140"/>
      <c r="AB244" s="140"/>
      <c r="AC244" s="140"/>
      <c r="AD244" s="140"/>
      <c r="AE244" s="140"/>
      <c r="AF244" s="140"/>
      <c r="AG244" s="140"/>
      <c r="AH244" s="140"/>
      <c r="AI244" s="140"/>
    </row>
    <row r="245" spans="1:35">
      <c r="A245" s="139"/>
      <c r="B245" s="140"/>
      <c r="C245" s="140"/>
      <c r="D245" s="310"/>
      <c r="E245" s="140"/>
      <c r="F245" s="140"/>
      <c r="G245" s="140"/>
      <c r="H245" s="140"/>
      <c r="I245" s="140"/>
      <c r="J245" s="140"/>
      <c r="K245" s="140"/>
      <c r="L245" s="140"/>
      <c r="M245" s="140"/>
      <c r="N245" s="140"/>
      <c r="O245" s="134"/>
      <c r="P245" s="140"/>
      <c r="Q245" s="140"/>
      <c r="R245" s="140"/>
      <c r="S245" s="140"/>
      <c r="T245" s="140"/>
      <c r="U245" s="134"/>
      <c r="V245" s="140"/>
      <c r="W245" s="140"/>
      <c r="X245" s="140"/>
      <c r="Y245" s="140"/>
      <c r="Z245" s="140"/>
      <c r="AA245" s="140"/>
      <c r="AB245" s="140"/>
      <c r="AC245" s="140"/>
      <c r="AD245" s="140"/>
      <c r="AE245" s="140"/>
      <c r="AF245" s="140"/>
      <c r="AG245" s="140"/>
      <c r="AH245" s="140"/>
      <c r="AI245" s="140"/>
    </row>
    <row r="246" spans="1:35">
      <c r="A246" s="139"/>
      <c r="B246" s="140"/>
      <c r="C246" s="140"/>
      <c r="D246" s="310"/>
      <c r="E246" s="140"/>
      <c r="F246" s="140"/>
      <c r="G246" s="140"/>
      <c r="H246" s="140"/>
      <c r="I246" s="140"/>
      <c r="J246" s="140"/>
      <c r="K246" s="140"/>
      <c r="L246" s="140"/>
      <c r="M246" s="140"/>
      <c r="N246" s="140"/>
      <c r="O246" s="134"/>
      <c r="P246" s="140"/>
      <c r="Q246" s="140"/>
      <c r="R246" s="140"/>
      <c r="S246" s="140"/>
      <c r="T246" s="140"/>
      <c r="U246" s="134"/>
      <c r="V246" s="140"/>
      <c r="W246" s="140"/>
      <c r="X246" s="140"/>
      <c r="Y246" s="140"/>
      <c r="Z246" s="140"/>
      <c r="AA246" s="140"/>
      <c r="AB246" s="140"/>
      <c r="AC246" s="140"/>
      <c r="AD246" s="140"/>
      <c r="AE246" s="140"/>
      <c r="AF246" s="140"/>
      <c r="AG246" s="140"/>
      <c r="AH246" s="140"/>
      <c r="AI246" s="140"/>
    </row>
    <row r="247" spans="1:35">
      <c r="A247" s="139"/>
      <c r="B247" s="140"/>
      <c r="C247" s="140"/>
      <c r="D247" s="310"/>
      <c r="E247" s="140"/>
      <c r="F247" s="140"/>
      <c r="G247" s="140"/>
      <c r="H247" s="140"/>
      <c r="I247" s="140"/>
      <c r="J247" s="140"/>
      <c r="K247" s="140"/>
      <c r="L247" s="140"/>
      <c r="M247" s="140"/>
      <c r="N247" s="140"/>
      <c r="O247" s="134"/>
      <c r="P247" s="140"/>
      <c r="Q247" s="140"/>
      <c r="R247" s="140"/>
      <c r="S247" s="140"/>
      <c r="T247" s="140"/>
      <c r="U247" s="134"/>
      <c r="V247" s="140"/>
      <c r="W247" s="140"/>
      <c r="X247" s="140"/>
      <c r="Y247" s="140"/>
      <c r="Z247" s="140"/>
      <c r="AA247" s="140"/>
      <c r="AB247" s="140"/>
      <c r="AC247" s="140"/>
      <c r="AD247" s="140"/>
      <c r="AE247" s="140"/>
      <c r="AF247" s="140"/>
      <c r="AG247" s="140"/>
      <c r="AH247" s="140"/>
      <c r="AI247" s="140"/>
    </row>
    <row r="248" spans="1:35">
      <c r="A248" s="139"/>
      <c r="B248" s="140"/>
      <c r="C248" s="140"/>
      <c r="D248" s="310"/>
      <c r="E248" s="140"/>
      <c r="F248" s="140"/>
      <c r="G248" s="140"/>
      <c r="H248" s="140"/>
      <c r="I248" s="140"/>
      <c r="J248" s="140"/>
      <c r="K248" s="140"/>
      <c r="L248" s="140"/>
      <c r="M248" s="140"/>
      <c r="N248" s="140"/>
      <c r="O248" s="134"/>
      <c r="P248" s="140"/>
      <c r="Q248" s="140"/>
      <c r="R248" s="140"/>
      <c r="S248" s="140"/>
      <c r="T248" s="140"/>
      <c r="U248" s="134"/>
      <c r="V248" s="140"/>
      <c r="W248" s="140"/>
      <c r="X248" s="140"/>
      <c r="Y248" s="140"/>
      <c r="Z248" s="140"/>
      <c r="AA248" s="140"/>
      <c r="AB248" s="140"/>
      <c r="AC248" s="140"/>
      <c r="AD248" s="140"/>
      <c r="AE248" s="140"/>
      <c r="AF248" s="140"/>
      <c r="AG248" s="140"/>
      <c r="AH248" s="140"/>
      <c r="AI248" s="140"/>
    </row>
    <row r="249" spans="1:35">
      <c r="A249" s="139"/>
      <c r="B249" s="140"/>
      <c r="C249" s="140"/>
      <c r="D249" s="310"/>
      <c r="E249" s="140"/>
      <c r="F249" s="140"/>
      <c r="G249" s="140"/>
      <c r="H249" s="140"/>
      <c r="I249" s="140"/>
      <c r="J249" s="140"/>
      <c r="K249" s="140"/>
      <c r="L249" s="140"/>
      <c r="M249" s="140"/>
      <c r="N249" s="140"/>
      <c r="O249" s="134"/>
      <c r="P249" s="140"/>
      <c r="Q249" s="140"/>
      <c r="R249" s="140"/>
      <c r="S249" s="140"/>
      <c r="T249" s="140"/>
      <c r="U249" s="134"/>
      <c r="V249" s="140"/>
      <c r="W249" s="140"/>
      <c r="X249" s="140"/>
      <c r="Y249" s="140"/>
      <c r="Z249" s="140"/>
      <c r="AA249" s="140"/>
      <c r="AB249" s="140"/>
      <c r="AC249" s="140"/>
      <c r="AD249" s="140"/>
      <c r="AE249" s="140"/>
      <c r="AF249" s="140"/>
      <c r="AG249" s="140"/>
      <c r="AH249" s="140"/>
      <c r="AI249" s="140"/>
    </row>
    <row r="250" spans="1:35">
      <c r="A250" s="139"/>
      <c r="B250" s="140"/>
      <c r="C250" s="140"/>
      <c r="D250" s="310"/>
      <c r="E250" s="140"/>
      <c r="F250" s="140"/>
      <c r="G250" s="140"/>
      <c r="H250" s="140"/>
      <c r="I250" s="140"/>
      <c r="J250" s="140"/>
      <c r="K250" s="140"/>
      <c r="L250" s="140"/>
      <c r="M250" s="140"/>
      <c r="N250" s="140"/>
      <c r="O250" s="134"/>
      <c r="P250" s="140"/>
      <c r="Q250" s="140"/>
      <c r="R250" s="140"/>
      <c r="S250" s="140"/>
      <c r="T250" s="140"/>
      <c r="U250" s="134"/>
      <c r="V250" s="140"/>
      <c r="W250" s="140"/>
      <c r="X250" s="140"/>
      <c r="Y250" s="140"/>
      <c r="Z250" s="140"/>
      <c r="AA250" s="140"/>
      <c r="AB250" s="140"/>
      <c r="AC250" s="140"/>
      <c r="AD250" s="140"/>
      <c r="AE250" s="140"/>
      <c r="AF250" s="140"/>
      <c r="AG250" s="140"/>
      <c r="AH250" s="140"/>
      <c r="AI250" s="140"/>
    </row>
    <row r="251" spans="1:35">
      <c r="A251" s="139"/>
      <c r="B251" s="140"/>
      <c r="C251" s="140"/>
      <c r="D251" s="310"/>
      <c r="E251" s="140"/>
      <c r="F251" s="140"/>
      <c r="G251" s="140"/>
      <c r="H251" s="140"/>
      <c r="I251" s="140"/>
      <c r="J251" s="140"/>
      <c r="K251" s="140"/>
      <c r="L251" s="140"/>
      <c r="M251" s="140"/>
      <c r="N251" s="140"/>
      <c r="O251" s="134"/>
      <c r="P251" s="140"/>
      <c r="Q251" s="140"/>
      <c r="R251" s="140"/>
      <c r="S251" s="140"/>
      <c r="T251" s="140"/>
      <c r="U251" s="134"/>
      <c r="V251" s="140"/>
      <c r="W251" s="140"/>
      <c r="X251" s="140"/>
      <c r="Y251" s="140"/>
      <c r="Z251" s="140"/>
      <c r="AA251" s="140"/>
      <c r="AB251" s="140"/>
      <c r="AC251" s="140"/>
      <c r="AD251" s="140"/>
      <c r="AE251" s="140"/>
      <c r="AF251" s="140"/>
      <c r="AG251" s="140"/>
      <c r="AH251" s="140"/>
      <c r="AI251" s="140"/>
    </row>
    <row r="252" spans="1:35">
      <c r="A252" s="139"/>
      <c r="B252" s="140"/>
      <c r="C252" s="140"/>
      <c r="D252" s="310"/>
      <c r="E252" s="140"/>
      <c r="F252" s="140"/>
      <c r="G252" s="140"/>
      <c r="H252" s="140"/>
      <c r="I252" s="140"/>
      <c r="J252" s="140"/>
      <c r="K252" s="140"/>
      <c r="L252" s="140"/>
      <c r="M252" s="140"/>
      <c r="N252" s="140"/>
      <c r="O252" s="134"/>
      <c r="P252" s="140"/>
      <c r="Q252" s="140"/>
      <c r="R252" s="140"/>
      <c r="S252" s="140"/>
      <c r="T252" s="140"/>
      <c r="U252" s="134"/>
      <c r="V252" s="140"/>
      <c r="W252" s="140"/>
      <c r="X252" s="140"/>
      <c r="Y252" s="140"/>
      <c r="Z252" s="140"/>
      <c r="AA252" s="140"/>
      <c r="AB252" s="140"/>
      <c r="AC252" s="140"/>
      <c r="AD252" s="140"/>
      <c r="AE252" s="140"/>
      <c r="AF252" s="140"/>
      <c r="AG252" s="140"/>
      <c r="AH252" s="140"/>
      <c r="AI252" s="140"/>
    </row>
    <row r="253" spans="1:35">
      <c r="A253" s="139"/>
      <c r="B253" s="140"/>
      <c r="C253" s="140"/>
      <c r="D253" s="310"/>
      <c r="E253" s="140"/>
      <c r="F253" s="140"/>
      <c r="G253" s="140"/>
      <c r="H253" s="140"/>
      <c r="I253" s="140"/>
      <c r="J253" s="140"/>
      <c r="K253" s="140"/>
      <c r="L253" s="140"/>
      <c r="M253" s="140"/>
      <c r="N253" s="140"/>
      <c r="O253" s="134"/>
      <c r="P253" s="140"/>
      <c r="Q253" s="140"/>
      <c r="R253" s="140"/>
      <c r="S253" s="140"/>
      <c r="T253" s="140"/>
      <c r="U253" s="134"/>
      <c r="V253" s="140"/>
      <c r="W253" s="140"/>
      <c r="X253" s="140"/>
      <c r="Y253" s="140"/>
      <c r="Z253" s="140"/>
      <c r="AA253" s="140"/>
      <c r="AB253" s="140"/>
      <c r="AC253" s="140"/>
      <c r="AD253" s="140"/>
      <c r="AE253" s="140"/>
      <c r="AF253" s="140"/>
      <c r="AG253" s="140"/>
      <c r="AH253" s="140"/>
      <c r="AI253" s="140"/>
    </row>
    <row r="254" spans="1:35">
      <c r="A254" s="139"/>
      <c r="B254" s="140"/>
      <c r="C254" s="140"/>
      <c r="D254" s="310"/>
      <c r="E254" s="140"/>
      <c r="F254" s="140"/>
      <c r="G254" s="140"/>
      <c r="H254" s="140"/>
      <c r="I254" s="140"/>
      <c r="J254" s="140"/>
      <c r="K254" s="140"/>
      <c r="L254" s="140"/>
      <c r="M254" s="140"/>
      <c r="N254" s="140"/>
      <c r="O254" s="134"/>
      <c r="P254" s="140"/>
      <c r="Q254" s="140"/>
      <c r="R254" s="140"/>
      <c r="S254" s="140"/>
      <c r="T254" s="140"/>
      <c r="U254" s="134"/>
      <c r="V254" s="140"/>
      <c r="W254" s="140"/>
      <c r="X254" s="140"/>
      <c r="Y254" s="140"/>
      <c r="Z254" s="140"/>
      <c r="AA254" s="140"/>
      <c r="AB254" s="140"/>
      <c r="AC254" s="140"/>
      <c r="AD254" s="140"/>
      <c r="AE254" s="140"/>
      <c r="AF254" s="140"/>
      <c r="AG254" s="140"/>
      <c r="AH254" s="140"/>
      <c r="AI254" s="140"/>
    </row>
    <row r="255" spans="1:35">
      <c r="A255" s="139"/>
      <c r="B255" s="140"/>
      <c r="C255" s="140"/>
      <c r="D255" s="310"/>
      <c r="E255" s="140"/>
      <c r="F255" s="140"/>
      <c r="G255" s="140"/>
      <c r="H255" s="140"/>
      <c r="I255" s="140"/>
      <c r="J255" s="140"/>
      <c r="K255" s="140"/>
      <c r="L255" s="140"/>
      <c r="M255" s="140"/>
      <c r="N255" s="140"/>
      <c r="O255" s="134"/>
      <c r="P255" s="140"/>
      <c r="Q255" s="140"/>
      <c r="R255" s="140"/>
      <c r="S255" s="140"/>
      <c r="T255" s="140"/>
      <c r="U255" s="134"/>
      <c r="V255" s="140"/>
      <c r="W255" s="140"/>
      <c r="X255" s="140"/>
      <c r="Y255" s="140"/>
      <c r="Z255" s="140"/>
      <c r="AA255" s="140"/>
      <c r="AB255" s="140"/>
      <c r="AC255" s="140"/>
      <c r="AD255" s="140"/>
      <c r="AE255" s="140"/>
      <c r="AF255" s="140"/>
      <c r="AG255" s="140"/>
      <c r="AH255" s="140"/>
      <c r="AI255" s="140"/>
    </row>
    <row r="256" spans="1:35">
      <c r="A256" s="139"/>
      <c r="B256" s="140"/>
      <c r="C256" s="140"/>
      <c r="D256" s="310"/>
      <c r="E256" s="140"/>
      <c r="F256" s="140"/>
      <c r="G256" s="140"/>
      <c r="H256" s="140"/>
      <c r="I256" s="140"/>
      <c r="J256" s="140"/>
      <c r="K256" s="140"/>
      <c r="L256" s="140"/>
      <c r="M256" s="140"/>
      <c r="N256" s="140"/>
      <c r="O256" s="134"/>
      <c r="P256" s="140"/>
      <c r="Q256" s="140"/>
      <c r="R256" s="140"/>
      <c r="S256" s="140"/>
      <c r="T256" s="140"/>
      <c r="U256" s="134"/>
      <c r="V256" s="140"/>
      <c r="W256" s="140"/>
      <c r="X256" s="140"/>
      <c r="Y256" s="140"/>
      <c r="Z256" s="140"/>
      <c r="AA256" s="140"/>
      <c r="AB256" s="140"/>
      <c r="AC256" s="140"/>
      <c r="AD256" s="140"/>
      <c r="AE256" s="140"/>
      <c r="AF256" s="140"/>
      <c r="AG256" s="140"/>
      <c r="AH256" s="140"/>
      <c r="AI256" s="140"/>
    </row>
    <row r="257" spans="1:35">
      <c r="A257" s="139"/>
      <c r="B257" s="140"/>
      <c r="C257" s="140"/>
      <c r="D257" s="310"/>
      <c r="E257" s="140"/>
      <c r="F257" s="140"/>
      <c r="G257" s="140"/>
      <c r="H257" s="140"/>
      <c r="I257" s="140"/>
      <c r="J257" s="140"/>
      <c r="K257" s="140"/>
      <c r="L257" s="140"/>
      <c r="M257" s="140"/>
      <c r="N257" s="140"/>
      <c r="O257" s="134"/>
      <c r="P257" s="140"/>
      <c r="Q257" s="140"/>
      <c r="R257" s="140"/>
      <c r="S257" s="140"/>
      <c r="T257" s="140"/>
      <c r="U257" s="134"/>
      <c r="V257" s="140"/>
      <c r="W257" s="140"/>
      <c r="X257" s="140"/>
      <c r="Y257" s="140"/>
      <c r="Z257" s="140"/>
      <c r="AA257" s="140"/>
      <c r="AB257" s="140"/>
      <c r="AC257" s="140"/>
      <c r="AD257" s="140"/>
      <c r="AE257" s="140"/>
      <c r="AF257" s="140"/>
      <c r="AG257" s="140"/>
      <c r="AH257" s="140"/>
      <c r="AI257" s="140"/>
    </row>
    <row r="258" spans="1:35">
      <c r="A258" s="139"/>
      <c r="B258" s="140"/>
      <c r="C258" s="140"/>
      <c r="D258" s="310"/>
      <c r="E258" s="140"/>
      <c r="F258" s="140"/>
      <c r="G258" s="140"/>
      <c r="H258" s="140"/>
      <c r="I258" s="140"/>
      <c r="J258" s="140"/>
      <c r="K258" s="140"/>
      <c r="L258" s="140"/>
      <c r="M258" s="140"/>
      <c r="N258" s="140"/>
      <c r="O258" s="134"/>
      <c r="P258" s="140"/>
      <c r="Q258" s="140"/>
      <c r="R258" s="140"/>
      <c r="S258" s="140"/>
      <c r="T258" s="140"/>
      <c r="U258" s="134"/>
      <c r="V258" s="140"/>
      <c r="W258" s="140"/>
      <c r="X258" s="140"/>
      <c r="Y258" s="140"/>
      <c r="Z258" s="140"/>
      <c r="AA258" s="140"/>
      <c r="AB258" s="140"/>
      <c r="AC258" s="140"/>
      <c r="AD258" s="140"/>
      <c r="AE258" s="140"/>
      <c r="AF258" s="140"/>
      <c r="AG258" s="140"/>
      <c r="AH258" s="140"/>
      <c r="AI258" s="140"/>
    </row>
    <row r="259" spans="1:35">
      <c r="A259" s="139"/>
      <c r="B259" s="140"/>
      <c r="C259" s="140"/>
      <c r="D259" s="310"/>
      <c r="E259" s="140"/>
      <c r="F259" s="140"/>
      <c r="G259" s="140"/>
      <c r="H259" s="140"/>
      <c r="I259" s="140"/>
      <c r="J259" s="140"/>
      <c r="K259" s="140"/>
      <c r="L259" s="140"/>
      <c r="M259" s="140"/>
      <c r="N259" s="140"/>
      <c r="O259" s="134"/>
      <c r="P259" s="140"/>
      <c r="Q259" s="140"/>
      <c r="R259" s="140"/>
      <c r="S259" s="140"/>
      <c r="T259" s="140"/>
      <c r="U259" s="134"/>
      <c r="V259" s="140"/>
      <c r="W259" s="140"/>
      <c r="X259" s="140"/>
      <c r="Y259" s="140"/>
      <c r="Z259" s="140"/>
      <c r="AA259" s="140"/>
      <c r="AB259" s="140"/>
      <c r="AC259" s="140"/>
      <c r="AD259" s="140"/>
      <c r="AE259" s="140"/>
      <c r="AF259" s="140"/>
      <c r="AG259" s="140"/>
      <c r="AH259" s="140"/>
      <c r="AI259" s="140"/>
    </row>
    <row r="260" spans="1:35">
      <c r="A260" s="139"/>
      <c r="B260" s="140"/>
      <c r="C260" s="140"/>
      <c r="D260" s="310"/>
      <c r="E260" s="140"/>
      <c r="F260" s="140"/>
      <c r="G260" s="140"/>
      <c r="H260" s="140"/>
      <c r="I260" s="140"/>
      <c r="J260" s="140"/>
      <c r="K260" s="140"/>
      <c r="L260" s="140"/>
      <c r="M260" s="140"/>
      <c r="N260" s="140"/>
      <c r="O260" s="134"/>
      <c r="P260" s="140"/>
      <c r="Q260" s="140"/>
      <c r="R260" s="140"/>
      <c r="S260" s="140"/>
      <c r="T260" s="140"/>
      <c r="U260" s="134"/>
      <c r="V260" s="140"/>
      <c r="W260" s="140"/>
      <c r="X260" s="140"/>
      <c r="Y260" s="140"/>
      <c r="Z260" s="140"/>
      <c r="AA260" s="140"/>
      <c r="AB260" s="140"/>
      <c r="AC260" s="140"/>
      <c r="AD260" s="140"/>
      <c r="AE260" s="140"/>
      <c r="AF260" s="140"/>
      <c r="AG260" s="140"/>
      <c r="AH260" s="140"/>
      <c r="AI260" s="140"/>
    </row>
    <row r="261" spans="1:35">
      <c r="A261" s="139"/>
      <c r="B261" s="140"/>
      <c r="C261" s="140"/>
      <c r="D261" s="310"/>
      <c r="E261" s="140"/>
      <c r="F261" s="140"/>
      <c r="G261" s="140"/>
      <c r="H261" s="140"/>
      <c r="I261" s="140"/>
      <c r="J261" s="140"/>
      <c r="K261" s="140"/>
      <c r="L261" s="140"/>
      <c r="M261" s="140"/>
      <c r="N261" s="140"/>
      <c r="O261" s="134"/>
      <c r="P261" s="140"/>
      <c r="Q261" s="140"/>
      <c r="R261" s="140"/>
      <c r="S261" s="140"/>
      <c r="T261" s="140"/>
      <c r="U261" s="134"/>
      <c r="V261" s="140"/>
      <c r="W261" s="140"/>
      <c r="X261" s="140"/>
      <c r="Y261" s="140"/>
      <c r="Z261" s="140"/>
      <c r="AA261" s="140"/>
      <c r="AB261" s="140"/>
      <c r="AC261" s="140"/>
      <c r="AD261" s="140"/>
      <c r="AE261" s="140"/>
      <c r="AF261" s="140"/>
      <c r="AG261" s="140"/>
      <c r="AH261" s="140"/>
      <c r="AI261" s="140"/>
    </row>
    <row r="262" spans="1:35">
      <c r="A262" s="139"/>
      <c r="B262" s="140"/>
      <c r="C262" s="140"/>
      <c r="D262" s="310"/>
      <c r="E262" s="140"/>
      <c r="F262" s="140"/>
      <c r="G262" s="140"/>
      <c r="H262" s="140"/>
      <c r="I262" s="140"/>
      <c r="J262" s="140"/>
      <c r="K262" s="140"/>
      <c r="L262" s="140"/>
      <c r="M262" s="140"/>
      <c r="N262" s="140"/>
      <c r="O262" s="134"/>
      <c r="P262" s="140"/>
      <c r="Q262" s="140"/>
      <c r="R262" s="140"/>
      <c r="S262" s="140"/>
      <c r="T262" s="140"/>
      <c r="U262" s="134"/>
      <c r="V262" s="140"/>
      <c r="W262" s="140"/>
      <c r="X262" s="140"/>
      <c r="Y262" s="140"/>
      <c r="Z262" s="140"/>
      <c r="AA262" s="140"/>
      <c r="AB262" s="140"/>
      <c r="AC262" s="140"/>
      <c r="AD262" s="140"/>
      <c r="AE262" s="140"/>
      <c r="AF262" s="140"/>
      <c r="AG262" s="140"/>
      <c r="AH262" s="140"/>
      <c r="AI262" s="140"/>
    </row>
    <row r="263" spans="1:35">
      <c r="A263" s="139"/>
      <c r="B263" s="140"/>
      <c r="C263" s="140"/>
      <c r="D263" s="310"/>
      <c r="E263" s="140"/>
      <c r="F263" s="140"/>
      <c r="G263" s="140"/>
      <c r="H263" s="140"/>
      <c r="I263" s="140"/>
      <c r="J263" s="140"/>
      <c r="K263" s="140"/>
      <c r="L263" s="140"/>
      <c r="M263" s="140"/>
      <c r="N263" s="140"/>
      <c r="O263" s="134"/>
      <c r="P263" s="140"/>
      <c r="Q263" s="140"/>
      <c r="R263" s="140"/>
      <c r="S263" s="140"/>
      <c r="T263" s="140"/>
      <c r="U263" s="134"/>
      <c r="V263" s="140"/>
      <c r="W263" s="140"/>
      <c r="X263" s="140"/>
      <c r="Y263" s="140"/>
      <c r="Z263" s="140"/>
      <c r="AA263" s="140"/>
      <c r="AB263" s="140"/>
      <c r="AC263" s="140"/>
      <c r="AD263" s="140"/>
      <c r="AE263" s="140"/>
      <c r="AF263" s="140"/>
      <c r="AG263" s="140"/>
      <c r="AH263" s="140"/>
      <c r="AI263" s="140"/>
    </row>
    <row r="264" spans="1:35">
      <c r="A264" s="139"/>
      <c r="B264" s="140"/>
      <c r="C264" s="140"/>
      <c r="D264" s="310"/>
      <c r="E264" s="140"/>
      <c r="F264" s="140"/>
      <c r="G264" s="140"/>
      <c r="H264" s="140"/>
      <c r="I264" s="140"/>
      <c r="J264" s="140"/>
      <c r="K264" s="140"/>
      <c r="L264" s="140"/>
      <c r="M264" s="140"/>
      <c r="N264" s="140"/>
      <c r="O264" s="134"/>
      <c r="P264" s="140"/>
      <c r="Q264" s="140"/>
      <c r="R264" s="140"/>
      <c r="S264" s="140"/>
      <c r="T264" s="140"/>
      <c r="U264" s="134"/>
      <c r="V264" s="140"/>
      <c r="W264" s="140"/>
      <c r="X264" s="140"/>
      <c r="Y264" s="140"/>
      <c r="Z264" s="140"/>
      <c r="AA264" s="140"/>
      <c r="AB264" s="140"/>
      <c r="AC264" s="140"/>
      <c r="AD264" s="140"/>
      <c r="AE264" s="140"/>
      <c r="AF264" s="140"/>
      <c r="AG264" s="140"/>
      <c r="AH264" s="140"/>
      <c r="AI264" s="140"/>
    </row>
    <row r="265" spans="1:35">
      <c r="A265" s="139"/>
      <c r="B265" s="140"/>
      <c r="C265" s="140"/>
      <c r="D265" s="310"/>
      <c r="E265" s="140"/>
      <c r="F265" s="140"/>
      <c r="G265" s="140"/>
      <c r="H265" s="140"/>
      <c r="I265" s="140"/>
      <c r="J265" s="140"/>
      <c r="K265" s="140"/>
      <c r="L265" s="140"/>
      <c r="M265" s="140"/>
      <c r="N265" s="140"/>
      <c r="O265" s="134"/>
      <c r="P265" s="140"/>
      <c r="Q265" s="140"/>
      <c r="R265" s="140"/>
      <c r="S265" s="140"/>
      <c r="T265" s="140"/>
      <c r="U265" s="134"/>
      <c r="V265" s="140"/>
      <c r="W265" s="140"/>
      <c r="X265" s="140"/>
      <c r="Y265" s="140"/>
      <c r="Z265" s="140"/>
      <c r="AA265" s="140"/>
      <c r="AB265" s="140"/>
      <c r="AC265" s="140"/>
      <c r="AD265" s="140"/>
      <c r="AE265" s="140"/>
      <c r="AF265" s="140"/>
      <c r="AG265" s="140"/>
      <c r="AH265" s="140"/>
      <c r="AI265" s="140"/>
    </row>
    <row r="266" spans="1:35">
      <c r="A266" s="139"/>
      <c r="B266" s="140"/>
      <c r="C266" s="140"/>
      <c r="D266" s="310"/>
      <c r="E266" s="140"/>
      <c r="F266" s="140"/>
      <c r="G266" s="140"/>
      <c r="H266" s="140"/>
      <c r="I266" s="140"/>
      <c r="J266" s="140"/>
      <c r="K266" s="140"/>
      <c r="L266" s="140"/>
      <c r="M266" s="140"/>
      <c r="N266" s="140"/>
      <c r="O266" s="134"/>
      <c r="P266" s="140"/>
      <c r="Q266" s="140"/>
      <c r="R266" s="140"/>
      <c r="S266" s="140"/>
      <c r="T266" s="140"/>
      <c r="U266" s="134"/>
      <c r="V266" s="140"/>
      <c r="W266" s="140"/>
      <c r="X266" s="140"/>
      <c r="Y266" s="140"/>
      <c r="Z266" s="140"/>
      <c r="AA266" s="140"/>
      <c r="AB266" s="140"/>
      <c r="AC266" s="140"/>
      <c r="AD266" s="140"/>
      <c r="AE266" s="140"/>
      <c r="AF266" s="140"/>
      <c r="AG266" s="140"/>
      <c r="AH266" s="140"/>
      <c r="AI266" s="140"/>
    </row>
    <row r="267" spans="1:35">
      <c r="A267" s="139"/>
      <c r="B267" s="140"/>
      <c r="C267" s="140"/>
      <c r="D267" s="310"/>
      <c r="E267" s="140"/>
      <c r="F267" s="140"/>
      <c r="G267" s="140"/>
      <c r="H267" s="140"/>
      <c r="I267" s="140"/>
      <c r="J267" s="140"/>
      <c r="K267" s="140"/>
      <c r="L267" s="140"/>
      <c r="M267" s="140"/>
      <c r="N267" s="140"/>
      <c r="O267" s="134"/>
      <c r="P267" s="140"/>
      <c r="Q267" s="140"/>
      <c r="R267" s="140"/>
      <c r="S267" s="140"/>
      <c r="T267" s="140"/>
      <c r="U267" s="134"/>
      <c r="V267" s="140"/>
      <c r="W267" s="140"/>
      <c r="X267" s="140"/>
      <c r="Y267" s="140"/>
      <c r="Z267" s="140"/>
      <c r="AA267" s="140"/>
      <c r="AB267" s="140"/>
      <c r="AC267" s="140"/>
      <c r="AD267" s="140"/>
      <c r="AE267" s="140"/>
      <c r="AF267" s="140"/>
      <c r="AG267" s="140"/>
      <c r="AH267" s="140"/>
      <c r="AI267" s="140"/>
    </row>
    <row r="268" spans="1:35">
      <c r="A268" s="139"/>
      <c r="B268" s="140"/>
      <c r="C268" s="140"/>
      <c r="D268" s="310"/>
      <c r="E268" s="140"/>
      <c r="F268" s="140"/>
      <c r="G268" s="140"/>
      <c r="H268" s="140"/>
      <c r="I268" s="140"/>
      <c r="J268" s="140"/>
      <c r="K268" s="140"/>
      <c r="L268" s="140"/>
      <c r="M268" s="140"/>
      <c r="N268" s="140"/>
      <c r="O268" s="134"/>
      <c r="P268" s="140"/>
      <c r="Q268" s="140"/>
      <c r="R268" s="140"/>
      <c r="S268" s="140"/>
      <c r="T268" s="140"/>
      <c r="U268" s="134"/>
      <c r="V268" s="140"/>
      <c r="W268" s="140"/>
      <c r="X268" s="140"/>
      <c r="Y268" s="140"/>
      <c r="Z268" s="140"/>
      <c r="AA268" s="140"/>
      <c r="AB268" s="140"/>
      <c r="AC268" s="140"/>
      <c r="AD268" s="140"/>
      <c r="AE268" s="140"/>
      <c r="AF268" s="140"/>
      <c r="AG268" s="140"/>
      <c r="AH268" s="140"/>
      <c r="AI268" s="140"/>
    </row>
    <row r="269" spans="1:35">
      <c r="A269" s="139"/>
      <c r="B269" s="140"/>
      <c r="C269" s="140"/>
      <c r="D269" s="310"/>
      <c r="E269" s="140"/>
      <c r="F269" s="140"/>
      <c r="G269" s="140"/>
      <c r="H269" s="140"/>
      <c r="I269" s="140"/>
      <c r="J269" s="140"/>
      <c r="K269" s="140"/>
      <c r="L269" s="140"/>
      <c r="M269" s="140"/>
      <c r="N269" s="140"/>
      <c r="O269" s="134"/>
      <c r="P269" s="140"/>
      <c r="Q269" s="140"/>
      <c r="R269" s="140"/>
      <c r="S269" s="140"/>
      <c r="T269" s="140"/>
      <c r="U269" s="134"/>
      <c r="V269" s="140"/>
      <c r="W269" s="140"/>
      <c r="X269" s="140"/>
      <c r="Y269" s="140"/>
      <c r="Z269" s="140"/>
      <c r="AA269" s="140"/>
      <c r="AB269" s="140"/>
      <c r="AC269" s="140"/>
      <c r="AD269" s="140"/>
      <c r="AE269" s="140"/>
      <c r="AF269" s="140"/>
      <c r="AG269" s="140"/>
      <c r="AH269" s="140"/>
      <c r="AI269" s="140"/>
    </row>
    <row r="270" spans="1:35">
      <c r="A270" s="139"/>
      <c r="B270" s="140"/>
      <c r="C270" s="140"/>
      <c r="D270" s="310"/>
      <c r="E270" s="140"/>
      <c r="F270" s="140"/>
      <c r="G270" s="140"/>
      <c r="H270" s="140"/>
      <c r="I270" s="140"/>
      <c r="J270" s="140"/>
      <c r="K270" s="140"/>
      <c r="L270" s="140"/>
      <c r="M270" s="140"/>
      <c r="N270" s="140"/>
      <c r="O270" s="134"/>
      <c r="P270" s="140"/>
      <c r="Q270" s="140"/>
      <c r="R270" s="140"/>
      <c r="S270" s="140"/>
      <c r="T270" s="140"/>
      <c r="U270" s="134"/>
      <c r="V270" s="140"/>
      <c r="W270" s="140"/>
      <c r="X270" s="140"/>
      <c r="Y270" s="140"/>
      <c r="Z270" s="140"/>
      <c r="AA270" s="140"/>
      <c r="AB270" s="140"/>
      <c r="AC270" s="140"/>
      <c r="AD270" s="140"/>
      <c r="AE270" s="140"/>
      <c r="AF270" s="140"/>
      <c r="AG270" s="140"/>
      <c r="AH270" s="140"/>
      <c r="AI270" s="140"/>
    </row>
    <row r="271" spans="1:35">
      <c r="A271" s="139"/>
      <c r="B271" s="140"/>
      <c r="C271" s="140"/>
      <c r="D271" s="310"/>
      <c r="E271" s="140"/>
      <c r="F271" s="140"/>
      <c r="G271" s="140"/>
      <c r="H271" s="140"/>
      <c r="I271" s="140"/>
      <c r="J271" s="140"/>
      <c r="K271" s="140"/>
      <c r="L271" s="140"/>
      <c r="M271" s="140"/>
      <c r="N271" s="140"/>
      <c r="O271" s="134"/>
      <c r="P271" s="140"/>
      <c r="Q271" s="140"/>
      <c r="R271" s="140"/>
      <c r="S271" s="140"/>
      <c r="T271" s="140"/>
      <c r="U271" s="134"/>
      <c r="V271" s="140"/>
      <c r="W271" s="140"/>
      <c r="X271" s="140"/>
      <c r="Y271" s="140"/>
      <c r="Z271" s="140"/>
      <c r="AA271" s="140"/>
      <c r="AB271" s="140"/>
      <c r="AC271" s="140"/>
      <c r="AD271" s="140"/>
      <c r="AE271" s="140"/>
      <c r="AF271" s="140"/>
      <c r="AG271" s="140"/>
      <c r="AH271" s="140"/>
      <c r="AI271" s="140"/>
    </row>
    <row r="272" spans="1:35">
      <c r="A272" s="139"/>
      <c r="B272" s="140"/>
      <c r="C272" s="140"/>
      <c r="D272" s="310"/>
      <c r="E272" s="140"/>
      <c r="F272" s="140"/>
      <c r="G272" s="140"/>
      <c r="H272" s="140"/>
      <c r="I272" s="140"/>
      <c r="J272" s="140"/>
      <c r="K272" s="140"/>
      <c r="L272" s="140"/>
      <c r="M272" s="140"/>
      <c r="N272" s="140"/>
      <c r="O272" s="134"/>
      <c r="P272" s="140"/>
      <c r="Q272" s="140"/>
      <c r="R272" s="140"/>
      <c r="S272" s="140"/>
      <c r="T272" s="140"/>
      <c r="U272" s="134"/>
      <c r="V272" s="140"/>
      <c r="W272" s="140"/>
      <c r="X272" s="140"/>
      <c r="Y272" s="140"/>
      <c r="Z272" s="140"/>
      <c r="AA272" s="140"/>
      <c r="AB272" s="140"/>
      <c r="AC272" s="140"/>
      <c r="AD272" s="140"/>
      <c r="AE272" s="140"/>
      <c r="AF272" s="140"/>
      <c r="AG272" s="140"/>
      <c r="AH272" s="140"/>
      <c r="AI272" s="140"/>
    </row>
    <row r="273" spans="1:35">
      <c r="A273" s="139"/>
      <c r="B273" s="140"/>
      <c r="C273" s="140"/>
      <c r="D273" s="310"/>
      <c r="E273" s="140"/>
      <c r="F273" s="140"/>
      <c r="G273" s="140"/>
      <c r="H273" s="140"/>
      <c r="I273" s="140"/>
      <c r="J273" s="140"/>
      <c r="K273" s="140"/>
      <c r="L273" s="140"/>
      <c r="M273" s="140"/>
      <c r="N273" s="140"/>
      <c r="O273" s="134"/>
      <c r="P273" s="140"/>
      <c r="Q273" s="140"/>
      <c r="R273" s="140"/>
      <c r="S273" s="140"/>
      <c r="T273" s="140"/>
      <c r="U273" s="134"/>
      <c r="V273" s="140"/>
      <c r="W273" s="140"/>
      <c r="X273" s="140"/>
      <c r="Y273" s="140"/>
      <c r="Z273" s="140"/>
      <c r="AA273" s="140"/>
      <c r="AB273" s="140"/>
      <c r="AC273" s="140"/>
      <c r="AD273" s="140"/>
      <c r="AE273" s="140"/>
      <c r="AF273" s="140"/>
      <c r="AG273" s="140"/>
      <c r="AH273" s="140"/>
      <c r="AI273" s="140"/>
    </row>
    <row r="274" spans="1:35">
      <c r="A274" s="139"/>
      <c r="B274" s="140"/>
      <c r="C274" s="140"/>
      <c r="D274" s="310"/>
      <c r="E274" s="140"/>
      <c r="F274" s="140"/>
      <c r="G274" s="140"/>
      <c r="H274" s="140"/>
      <c r="I274" s="140"/>
      <c r="J274" s="140"/>
      <c r="K274" s="140"/>
      <c r="L274" s="140"/>
      <c r="M274" s="140"/>
      <c r="N274" s="140"/>
      <c r="O274" s="134"/>
      <c r="P274" s="140"/>
      <c r="Q274" s="140"/>
      <c r="R274" s="140"/>
      <c r="S274" s="140"/>
      <c r="T274" s="140"/>
      <c r="U274" s="134"/>
      <c r="V274" s="140"/>
      <c r="W274" s="140"/>
      <c r="X274" s="140"/>
      <c r="Y274" s="140"/>
      <c r="Z274" s="140"/>
      <c r="AA274" s="140"/>
      <c r="AB274" s="140"/>
      <c r="AC274" s="140"/>
      <c r="AD274" s="140"/>
      <c r="AE274" s="140"/>
      <c r="AF274" s="140"/>
      <c r="AG274" s="140"/>
      <c r="AH274" s="140"/>
      <c r="AI274" s="140"/>
    </row>
    <row r="275" spans="1:35">
      <c r="A275" s="139"/>
      <c r="B275" s="140"/>
      <c r="C275" s="140"/>
      <c r="D275" s="310"/>
      <c r="E275" s="140"/>
      <c r="F275" s="140"/>
      <c r="G275" s="140"/>
      <c r="H275" s="140"/>
      <c r="I275" s="140"/>
      <c r="J275" s="140"/>
      <c r="K275" s="140"/>
      <c r="L275" s="140"/>
      <c r="M275" s="140"/>
      <c r="N275" s="140"/>
      <c r="O275" s="134"/>
      <c r="P275" s="140"/>
      <c r="Q275" s="140"/>
      <c r="R275" s="140"/>
      <c r="S275" s="140"/>
      <c r="T275" s="140"/>
      <c r="U275" s="134"/>
      <c r="V275" s="140"/>
      <c r="W275" s="140"/>
      <c r="X275" s="140"/>
      <c r="Y275" s="140"/>
      <c r="Z275" s="140"/>
      <c r="AA275" s="140"/>
      <c r="AB275" s="140"/>
      <c r="AC275" s="140"/>
      <c r="AD275" s="140"/>
      <c r="AE275" s="140"/>
      <c r="AF275" s="140"/>
      <c r="AG275" s="140"/>
      <c r="AH275" s="140"/>
      <c r="AI275" s="140"/>
    </row>
    <row r="276" spans="1:35">
      <c r="A276" s="139"/>
      <c r="B276" s="140"/>
      <c r="C276" s="140"/>
      <c r="D276" s="310"/>
      <c r="E276" s="140"/>
      <c r="F276" s="140"/>
      <c r="G276" s="140"/>
      <c r="H276" s="140"/>
      <c r="I276" s="140"/>
      <c r="J276" s="140"/>
      <c r="K276" s="140"/>
      <c r="L276" s="140"/>
      <c r="M276" s="140"/>
      <c r="N276" s="140"/>
      <c r="O276" s="134"/>
      <c r="P276" s="140"/>
      <c r="Q276" s="140"/>
      <c r="R276" s="140"/>
      <c r="S276" s="140"/>
      <c r="T276" s="140"/>
      <c r="U276" s="134"/>
      <c r="V276" s="140"/>
      <c r="W276" s="140"/>
      <c r="X276" s="140"/>
      <c r="Y276" s="140"/>
      <c r="Z276" s="140"/>
      <c r="AA276" s="140"/>
      <c r="AB276" s="140"/>
      <c r="AC276" s="140"/>
      <c r="AD276" s="140"/>
      <c r="AE276" s="140"/>
      <c r="AF276" s="140"/>
      <c r="AG276" s="140"/>
      <c r="AH276" s="140"/>
      <c r="AI276" s="140"/>
    </row>
    <row r="277" spans="1:35">
      <c r="A277" s="139"/>
      <c r="B277" s="140"/>
      <c r="C277" s="140"/>
      <c r="D277" s="310"/>
      <c r="E277" s="140"/>
      <c r="F277" s="140"/>
      <c r="G277" s="140"/>
      <c r="H277" s="140"/>
      <c r="I277" s="140"/>
      <c r="J277" s="140"/>
      <c r="K277" s="140"/>
      <c r="L277" s="140"/>
      <c r="M277" s="140"/>
      <c r="N277" s="140"/>
      <c r="O277" s="134"/>
      <c r="P277" s="140"/>
      <c r="Q277" s="140"/>
      <c r="R277" s="140"/>
      <c r="S277" s="140"/>
      <c r="T277" s="140"/>
      <c r="U277" s="134"/>
      <c r="V277" s="140"/>
      <c r="W277" s="140"/>
      <c r="X277" s="140"/>
      <c r="Y277" s="140"/>
      <c r="Z277" s="140"/>
      <c r="AA277" s="140"/>
      <c r="AB277" s="140"/>
      <c r="AC277" s="140"/>
      <c r="AD277" s="140"/>
      <c r="AE277" s="140"/>
      <c r="AF277" s="140"/>
      <c r="AG277" s="140"/>
      <c r="AH277" s="140"/>
      <c r="AI277" s="140"/>
    </row>
    <row r="278" spans="1:35">
      <c r="A278" s="139"/>
      <c r="B278" s="140"/>
      <c r="C278" s="140"/>
      <c r="D278" s="310"/>
      <c r="E278" s="140"/>
      <c r="F278" s="140"/>
      <c r="G278" s="140"/>
      <c r="H278" s="140"/>
      <c r="I278" s="140"/>
      <c r="J278" s="140"/>
      <c r="K278" s="140"/>
      <c r="L278" s="140"/>
      <c r="M278" s="140"/>
      <c r="N278" s="140"/>
      <c r="O278" s="134"/>
      <c r="P278" s="140"/>
      <c r="Q278" s="140"/>
      <c r="R278" s="140"/>
      <c r="S278" s="140"/>
      <c r="T278" s="140"/>
      <c r="U278" s="134"/>
      <c r="V278" s="140"/>
      <c r="W278" s="140"/>
      <c r="X278" s="140"/>
      <c r="Y278" s="140"/>
      <c r="Z278" s="140"/>
      <c r="AA278" s="140"/>
      <c r="AB278" s="140"/>
      <c r="AC278" s="140"/>
      <c r="AD278" s="140"/>
      <c r="AE278" s="140"/>
      <c r="AF278" s="140"/>
      <c r="AG278" s="140"/>
      <c r="AH278" s="140"/>
      <c r="AI278" s="140"/>
    </row>
    <row r="279" spans="1:35">
      <c r="A279" s="139"/>
      <c r="B279" s="140"/>
      <c r="C279" s="140"/>
      <c r="D279" s="310"/>
      <c r="E279" s="140"/>
      <c r="F279" s="140"/>
      <c r="G279" s="140"/>
      <c r="H279" s="140"/>
      <c r="I279" s="140"/>
      <c r="J279" s="140"/>
      <c r="K279" s="140"/>
      <c r="L279" s="140"/>
      <c r="M279" s="140"/>
      <c r="N279" s="140"/>
      <c r="O279" s="134"/>
      <c r="P279" s="140"/>
      <c r="Q279" s="140"/>
      <c r="R279" s="140"/>
      <c r="S279" s="140"/>
      <c r="T279" s="140"/>
      <c r="U279" s="134"/>
      <c r="V279" s="140"/>
      <c r="W279" s="140"/>
      <c r="X279" s="140"/>
      <c r="Y279" s="140"/>
      <c r="Z279" s="140"/>
      <c r="AA279" s="140"/>
      <c r="AB279" s="140"/>
      <c r="AC279" s="140"/>
      <c r="AD279" s="140"/>
      <c r="AE279" s="140"/>
      <c r="AF279" s="140"/>
      <c r="AG279" s="140"/>
      <c r="AH279" s="140"/>
      <c r="AI279" s="140"/>
    </row>
    <row r="280" spans="1:35">
      <c r="A280" s="139"/>
      <c r="B280" s="140"/>
      <c r="C280" s="140"/>
      <c r="D280" s="310"/>
      <c r="E280" s="140"/>
      <c r="F280" s="140"/>
      <c r="G280" s="140"/>
      <c r="H280" s="140"/>
      <c r="I280" s="140"/>
      <c r="J280" s="140"/>
      <c r="K280" s="140"/>
      <c r="L280" s="140"/>
      <c r="M280" s="140"/>
      <c r="N280" s="140"/>
      <c r="O280" s="134"/>
      <c r="P280" s="140"/>
      <c r="Q280" s="140"/>
      <c r="R280" s="140"/>
      <c r="S280" s="140"/>
      <c r="T280" s="140"/>
      <c r="U280" s="134"/>
      <c r="V280" s="140"/>
      <c r="W280" s="140"/>
      <c r="X280" s="140"/>
      <c r="Y280" s="140"/>
      <c r="Z280" s="140"/>
      <c r="AA280" s="140"/>
      <c r="AB280" s="140"/>
      <c r="AC280" s="140"/>
      <c r="AD280" s="140"/>
      <c r="AE280" s="140"/>
      <c r="AF280" s="140"/>
      <c r="AG280" s="140"/>
      <c r="AH280" s="140"/>
      <c r="AI280" s="140"/>
    </row>
    <row r="281" spans="1:35">
      <c r="A281" s="139"/>
      <c r="B281" s="140"/>
      <c r="C281" s="140"/>
      <c r="D281" s="310"/>
      <c r="E281" s="140"/>
      <c r="F281" s="140"/>
      <c r="G281" s="140"/>
      <c r="H281" s="140"/>
      <c r="I281" s="140"/>
      <c r="J281" s="140"/>
      <c r="K281" s="140"/>
      <c r="L281" s="140"/>
      <c r="M281" s="140"/>
      <c r="N281" s="140"/>
      <c r="O281" s="134"/>
      <c r="P281" s="140"/>
      <c r="Q281" s="140"/>
      <c r="R281" s="140"/>
      <c r="S281" s="140"/>
      <c r="T281" s="140"/>
      <c r="U281" s="134"/>
      <c r="V281" s="140"/>
      <c r="W281" s="140"/>
      <c r="X281" s="140"/>
      <c r="Y281" s="140"/>
      <c r="Z281" s="140"/>
      <c r="AA281" s="140"/>
      <c r="AB281" s="140"/>
      <c r="AC281" s="140"/>
      <c r="AD281" s="140"/>
      <c r="AE281" s="140"/>
      <c r="AF281" s="140"/>
      <c r="AG281" s="140"/>
      <c r="AH281" s="140"/>
      <c r="AI281" s="140"/>
    </row>
    <row r="282" spans="1:35">
      <c r="A282" s="139"/>
      <c r="B282" s="140"/>
      <c r="C282" s="140"/>
      <c r="D282" s="310"/>
      <c r="E282" s="140"/>
      <c r="F282" s="140"/>
      <c r="G282" s="140"/>
      <c r="H282" s="140"/>
      <c r="I282" s="140"/>
      <c r="J282" s="140"/>
      <c r="K282" s="140"/>
      <c r="L282" s="140"/>
      <c r="M282" s="140"/>
      <c r="N282" s="140"/>
      <c r="O282" s="134"/>
      <c r="P282" s="140"/>
      <c r="Q282" s="140"/>
      <c r="R282" s="140"/>
      <c r="S282" s="140"/>
      <c r="T282" s="140"/>
      <c r="U282" s="134"/>
      <c r="V282" s="140"/>
      <c r="W282" s="140"/>
      <c r="X282" s="140"/>
      <c r="Y282" s="140"/>
      <c r="Z282" s="140"/>
      <c r="AA282" s="140"/>
      <c r="AB282" s="140"/>
      <c r="AC282" s="140"/>
      <c r="AD282" s="140"/>
      <c r="AE282" s="140"/>
      <c r="AF282" s="140"/>
      <c r="AG282" s="140"/>
      <c r="AH282" s="140"/>
      <c r="AI282" s="140"/>
    </row>
    <row r="283" spans="1:35">
      <c r="A283" s="139"/>
      <c r="B283" s="140"/>
      <c r="C283" s="140"/>
      <c r="D283" s="310"/>
      <c r="E283" s="140"/>
      <c r="F283" s="140"/>
      <c r="G283" s="140"/>
      <c r="H283" s="140"/>
      <c r="I283" s="140"/>
      <c r="J283" s="140"/>
      <c r="K283" s="140"/>
      <c r="L283" s="140"/>
      <c r="M283" s="140"/>
      <c r="N283" s="140"/>
      <c r="O283" s="134"/>
      <c r="P283" s="140"/>
      <c r="Q283" s="140"/>
      <c r="R283" s="140"/>
      <c r="S283" s="140"/>
      <c r="T283" s="140"/>
      <c r="U283" s="134"/>
      <c r="V283" s="140"/>
      <c r="W283" s="140"/>
      <c r="X283" s="140"/>
      <c r="Y283" s="140"/>
      <c r="Z283" s="140"/>
      <c r="AA283" s="140"/>
      <c r="AB283" s="140"/>
      <c r="AC283" s="140"/>
      <c r="AD283" s="140"/>
      <c r="AE283" s="140"/>
      <c r="AF283" s="140"/>
      <c r="AG283" s="140"/>
      <c r="AH283" s="140"/>
      <c r="AI283" s="140"/>
    </row>
    <row r="284" spans="1:35">
      <c r="A284" s="139"/>
      <c r="B284" s="140"/>
      <c r="C284" s="140"/>
      <c r="D284" s="310"/>
      <c r="E284" s="140"/>
      <c r="F284" s="140"/>
      <c r="G284" s="140"/>
      <c r="H284" s="140"/>
      <c r="I284" s="140"/>
      <c r="J284" s="140"/>
      <c r="K284" s="140"/>
      <c r="L284" s="140"/>
      <c r="M284" s="140"/>
      <c r="N284" s="140"/>
      <c r="O284" s="134"/>
      <c r="P284" s="140"/>
      <c r="Q284" s="140"/>
      <c r="R284" s="140"/>
      <c r="S284" s="140"/>
      <c r="T284" s="140"/>
      <c r="U284" s="134"/>
      <c r="V284" s="140"/>
      <c r="W284" s="140"/>
      <c r="X284" s="140"/>
      <c r="Y284" s="140"/>
      <c r="Z284" s="140"/>
      <c r="AA284" s="140"/>
      <c r="AB284" s="140"/>
      <c r="AC284" s="140"/>
      <c r="AD284" s="140"/>
      <c r="AE284" s="140"/>
      <c r="AF284" s="140"/>
      <c r="AG284" s="140"/>
      <c r="AH284" s="140"/>
      <c r="AI284" s="140"/>
    </row>
    <row r="285" spans="1:35">
      <c r="A285" s="139"/>
      <c r="B285" s="140"/>
      <c r="C285" s="140"/>
      <c r="D285" s="310"/>
      <c r="E285" s="140"/>
      <c r="F285" s="140"/>
      <c r="G285" s="140"/>
      <c r="H285" s="140"/>
      <c r="I285" s="140"/>
      <c r="J285" s="140"/>
      <c r="K285" s="140"/>
      <c r="L285" s="140"/>
      <c r="M285" s="140"/>
      <c r="N285" s="140"/>
      <c r="O285" s="134"/>
      <c r="P285" s="140"/>
      <c r="Q285" s="140"/>
      <c r="R285" s="140"/>
      <c r="S285" s="140"/>
      <c r="T285" s="140"/>
      <c r="U285" s="134"/>
      <c r="V285" s="140"/>
      <c r="W285" s="140"/>
      <c r="X285" s="140"/>
      <c r="Y285" s="140"/>
      <c r="Z285" s="140"/>
      <c r="AA285" s="140"/>
      <c r="AB285" s="140"/>
      <c r="AC285" s="140"/>
      <c r="AD285" s="140"/>
      <c r="AE285" s="140"/>
      <c r="AF285" s="140"/>
      <c r="AG285" s="140"/>
      <c r="AH285" s="140"/>
      <c r="AI285" s="140"/>
    </row>
    <row r="286" spans="1:35">
      <c r="A286" s="139"/>
      <c r="B286" s="140"/>
      <c r="C286" s="140"/>
      <c r="D286" s="310"/>
      <c r="E286" s="140"/>
      <c r="F286" s="140"/>
      <c r="G286" s="140"/>
      <c r="H286" s="140"/>
      <c r="I286" s="140"/>
      <c r="J286" s="140"/>
      <c r="K286" s="140"/>
      <c r="L286" s="140"/>
      <c r="M286" s="140"/>
      <c r="N286" s="140"/>
      <c r="O286" s="134"/>
      <c r="P286" s="140"/>
      <c r="Q286" s="140"/>
      <c r="R286" s="140"/>
      <c r="S286" s="140"/>
      <c r="T286" s="140"/>
      <c r="U286" s="134"/>
      <c r="V286" s="140"/>
      <c r="W286" s="140"/>
      <c r="X286" s="140"/>
      <c r="Y286" s="140"/>
      <c r="Z286" s="140"/>
      <c r="AA286" s="140"/>
      <c r="AB286" s="140"/>
      <c r="AC286" s="140"/>
      <c r="AD286" s="140"/>
      <c r="AE286" s="140"/>
      <c r="AF286" s="140"/>
      <c r="AG286" s="140"/>
      <c r="AH286" s="140"/>
      <c r="AI286" s="140"/>
    </row>
    <row r="287" spans="1:35">
      <c r="A287" s="139"/>
      <c r="B287" s="140"/>
      <c r="C287" s="140"/>
      <c r="D287" s="310"/>
      <c r="E287" s="140"/>
      <c r="F287" s="140"/>
      <c r="G287" s="140"/>
      <c r="H287" s="140"/>
      <c r="I287" s="140"/>
      <c r="J287" s="140"/>
      <c r="K287" s="140"/>
      <c r="L287" s="140"/>
      <c r="M287" s="140"/>
      <c r="N287" s="140"/>
      <c r="O287" s="134"/>
      <c r="P287" s="140"/>
      <c r="Q287" s="140"/>
      <c r="R287" s="140"/>
      <c r="S287" s="140"/>
      <c r="T287" s="140"/>
      <c r="U287" s="134"/>
      <c r="V287" s="140"/>
      <c r="W287" s="140"/>
      <c r="X287" s="140"/>
      <c r="Y287" s="140"/>
      <c r="Z287" s="140"/>
      <c r="AA287" s="140"/>
      <c r="AB287" s="140"/>
      <c r="AC287" s="140"/>
      <c r="AD287" s="140"/>
      <c r="AE287" s="140"/>
      <c r="AF287" s="140"/>
      <c r="AG287" s="140"/>
      <c r="AH287" s="140"/>
      <c r="AI287" s="140"/>
    </row>
    <row r="288" spans="1:35">
      <c r="A288" s="139"/>
      <c r="B288" s="140"/>
      <c r="C288" s="140"/>
      <c r="D288" s="310"/>
      <c r="E288" s="140"/>
      <c r="F288" s="140"/>
      <c r="G288" s="140"/>
      <c r="H288" s="140"/>
      <c r="I288" s="140"/>
      <c r="J288" s="140"/>
      <c r="K288" s="140"/>
      <c r="L288" s="140"/>
      <c r="M288" s="140"/>
      <c r="N288" s="140"/>
      <c r="O288" s="134"/>
      <c r="P288" s="140"/>
      <c r="Q288" s="140"/>
      <c r="R288" s="140"/>
      <c r="S288" s="140"/>
      <c r="T288" s="140"/>
      <c r="U288" s="134"/>
      <c r="V288" s="140"/>
      <c r="W288" s="140"/>
      <c r="X288" s="140"/>
      <c r="Y288" s="140"/>
      <c r="Z288" s="140"/>
      <c r="AA288" s="140"/>
      <c r="AB288" s="140"/>
      <c r="AC288" s="140"/>
      <c r="AD288" s="140"/>
      <c r="AE288" s="140"/>
      <c r="AF288" s="140"/>
      <c r="AG288" s="140"/>
      <c r="AH288" s="140"/>
      <c r="AI288" s="140"/>
    </row>
    <row r="289" spans="1:35">
      <c r="A289" s="139"/>
      <c r="B289" s="140"/>
      <c r="C289" s="140"/>
      <c r="D289" s="310"/>
      <c r="E289" s="140"/>
      <c r="F289" s="140"/>
      <c r="G289" s="140"/>
      <c r="H289" s="140"/>
      <c r="I289" s="140"/>
      <c r="J289" s="140"/>
      <c r="K289" s="140"/>
      <c r="L289" s="140"/>
      <c r="M289" s="140"/>
      <c r="N289" s="140"/>
      <c r="O289" s="134"/>
      <c r="P289" s="140"/>
      <c r="Q289" s="140"/>
      <c r="R289" s="140"/>
      <c r="S289" s="140"/>
      <c r="T289" s="140"/>
      <c r="U289" s="134"/>
      <c r="V289" s="140"/>
      <c r="W289" s="140"/>
      <c r="X289" s="140"/>
      <c r="Y289" s="140"/>
      <c r="Z289" s="140"/>
      <c r="AA289" s="140"/>
      <c r="AB289" s="140"/>
      <c r="AC289" s="140"/>
      <c r="AD289" s="140"/>
      <c r="AE289" s="140"/>
      <c r="AF289" s="140"/>
      <c r="AG289" s="140"/>
      <c r="AH289" s="140"/>
      <c r="AI289" s="140"/>
    </row>
    <row r="290" spans="1:35">
      <c r="A290" s="139"/>
      <c r="B290" s="140"/>
      <c r="C290" s="140"/>
      <c r="D290" s="310"/>
      <c r="E290" s="140"/>
      <c r="F290" s="140"/>
      <c r="G290" s="140"/>
      <c r="H290" s="140"/>
      <c r="I290" s="140"/>
      <c r="J290" s="140"/>
      <c r="K290" s="140"/>
      <c r="L290" s="140"/>
      <c r="M290" s="140"/>
      <c r="N290" s="140"/>
      <c r="O290" s="134"/>
      <c r="P290" s="140"/>
      <c r="Q290" s="140"/>
      <c r="R290" s="140"/>
      <c r="S290" s="140"/>
      <c r="T290" s="140"/>
      <c r="U290" s="134"/>
      <c r="V290" s="140"/>
      <c r="W290" s="140"/>
      <c r="X290" s="140"/>
      <c r="Y290" s="140"/>
      <c r="Z290" s="140"/>
      <c r="AA290" s="140"/>
      <c r="AB290" s="140"/>
      <c r="AC290" s="140"/>
      <c r="AD290" s="140"/>
      <c r="AE290" s="140"/>
      <c r="AF290" s="140"/>
      <c r="AG290" s="140"/>
      <c r="AH290" s="140"/>
      <c r="AI290" s="140"/>
    </row>
    <row r="291" spans="1:35">
      <c r="A291" s="139"/>
      <c r="B291" s="140"/>
      <c r="C291" s="140"/>
      <c r="D291" s="310"/>
      <c r="E291" s="140"/>
      <c r="F291" s="140"/>
      <c r="G291" s="140"/>
      <c r="H291" s="140"/>
      <c r="I291" s="140"/>
      <c r="J291" s="140"/>
      <c r="K291" s="140"/>
      <c r="L291" s="140"/>
      <c r="M291" s="140"/>
      <c r="N291" s="140"/>
      <c r="O291" s="134"/>
      <c r="P291" s="140"/>
      <c r="Q291" s="140"/>
      <c r="R291" s="140"/>
      <c r="S291" s="140"/>
      <c r="T291" s="140"/>
      <c r="U291" s="134"/>
      <c r="V291" s="140"/>
      <c r="W291" s="140"/>
      <c r="X291" s="140"/>
      <c r="Y291" s="140"/>
      <c r="Z291" s="140"/>
      <c r="AA291" s="140"/>
      <c r="AB291" s="140"/>
      <c r="AC291" s="140"/>
      <c r="AD291" s="140"/>
      <c r="AE291" s="140"/>
      <c r="AF291" s="140"/>
      <c r="AG291" s="140"/>
      <c r="AH291" s="140"/>
      <c r="AI291" s="140"/>
    </row>
    <row r="292" spans="1:35">
      <c r="A292" s="139"/>
      <c r="B292" s="140"/>
      <c r="C292" s="140"/>
      <c r="D292" s="310"/>
      <c r="E292" s="140"/>
      <c r="F292" s="140"/>
      <c r="G292" s="140"/>
      <c r="H292" s="140"/>
      <c r="I292" s="140"/>
      <c r="J292" s="140"/>
      <c r="K292" s="140"/>
      <c r="L292" s="140"/>
      <c r="M292" s="140"/>
      <c r="N292" s="140"/>
      <c r="O292" s="134"/>
      <c r="P292" s="140"/>
      <c r="Q292" s="140"/>
      <c r="R292" s="140"/>
      <c r="S292" s="140"/>
      <c r="T292" s="140"/>
      <c r="U292" s="134"/>
      <c r="V292" s="140"/>
      <c r="W292" s="140"/>
      <c r="X292" s="140"/>
      <c r="Y292" s="140"/>
      <c r="Z292" s="140"/>
      <c r="AA292" s="140"/>
      <c r="AB292" s="140"/>
      <c r="AC292" s="140"/>
      <c r="AD292" s="140"/>
      <c r="AE292" s="140"/>
      <c r="AF292" s="140"/>
      <c r="AG292" s="140"/>
      <c r="AH292" s="140"/>
      <c r="AI292" s="140"/>
    </row>
    <row r="293" spans="1:35">
      <c r="A293" s="139"/>
      <c r="B293" s="140"/>
      <c r="C293" s="140"/>
      <c r="D293" s="310"/>
      <c r="E293" s="140"/>
      <c r="F293" s="140"/>
      <c r="G293" s="140"/>
      <c r="H293" s="140"/>
      <c r="I293" s="140"/>
      <c r="J293" s="140"/>
      <c r="K293" s="140"/>
      <c r="L293" s="140"/>
      <c r="M293" s="140"/>
      <c r="N293" s="140"/>
      <c r="O293" s="134"/>
      <c r="P293" s="140"/>
      <c r="Q293" s="140"/>
      <c r="R293" s="140"/>
      <c r="S293" s="140"/>
      <c r="T293" s="140"/>
      <c r="U293" s="134"/>
      <c r="V293" s="140"/>
      <c r="W293" s="140"/>
      <c r="X293" s="140"/>
      <c r="Y293" s="140"/>
      <c r="Z293" s="140"/>
      <c r="AA293" s="140"/>
      <c r="AB293" s="140"/>
      <c r="AC293" s="140"/>
      <c r="AD293" s="140"/>
      <c r="AE293" s="140"/>
      <c r="AF293" s="140"/>
      <c r="AG293" s="140"/>
      <c r="AH293" s="140"/>
      <c r="AI293" s="140"/>
    </row>
    <row r="294" spans="1:35">
      <c r="A294" s="139"/>
      <c r="B294" s="140"/>
      <c r="C294" s="140"/>
      <c r="D294" s="310"/>
      <c r="E294" s="140"/>
      <c r="F294" s="140"/>
      <c r="G294" s="140"/>
      <c r="H294" s="140"/>
      <c r="I294" s="140"/>
      <c r="J294" s="140"/>
      <c r="K294" s="140"/>
      <c r="L294" s="140"/>
      <c r="M294" s="140"/>
      <c r="N294" s="140"/>
      <c r="O294" s="134"/>
      <c r="P294" s="140"/>
      <c r="Q294" s="140"/>
      <c r="R294" s="140"/>
      <c r="S294" s="140"/>
      <c r="T294" s="140"/>
      <c r="U294" s="134"/>
      <c r="V294" s="140"/>
      <c r="W294" s="140"/>
      <c r="X294" s="140"/>
      <c r="Y294" s="140"/>
      <c r="Z294" s="140"/>
      <c r="AA294" s="140"/>
      <c r="AB294" s="140"/>
      <c r="AC294" s="140"/>
      <c r="AD294" s="140"/>
      <c r="AE294" s="140"/>
      <c r="AF294" s="140"/>
      <c r="AG294" s="140"/>
      <c r="AH294" s="140"/>
      <c r="AI294" s="140"/>
    </row>
    <row r="295" spans="1:35">
      <c r="A295" s="139"/>
      <c r="B295" s="140"/>
      <c r="C295" s="140"/>
      <c r="D295" s="310"/>
      <c r="E295" s="140"/>
      <c r="F295" s="140"/>
      <c r="G295" s="140"/>
      <c r="H295" s="140"/>
      <c r="I295" s="140"/>
      <c r="J295" s="140"/>
      <c r="K295" s="140"/>
      <c r="L295" s="140"/>
      <c r="M295" s="140"/>
      <c r="N295" s="140"/>
      <c r="O295" s="134"/>
      <c r="P295" s="140"/>
      <c r="Q295" s="140"/>
      <c r="R295" s="140"/>
      <c r="S295" s="140"/>
      <c r="T295" s="140"/>
      <c r="U295" s="134"/>
      <c r="V295" s="140"/>
      <c r="W295" s="140"/>
      <c r="X295" s="140"/>
      <c r="Y295" s="140"/>
      <c r="Z295" s="140"/>
      <c r="AA295" s="140"/>
      <c r="AB295" s="140"/>
      <c r="AC295" s="140"/>
      <c r="AD295" s="140"/>
      <c r="AE295" s="140"/>
      <c r="AF295" s="140"/>
      <c r="AG295" s="140"/>
      <c r="AH295" s="140"/>
      <c r="AI295" s="140"/>
    </row>
    <row r="296" spans="1:35">
      <c r="A296" s="139"/>
      <c r="B296" s="140"/>
      <c r="C296" s="140"/>
      <c r="D296" s="310"/>
      <c r="E296" s="140"/>
      <c r="F296" s="140"/>
      <c r="G296" s="140"/>
      <c r="H296" s="140"/>
      <c r="I296" s="140"/>
      <c r="J296" s="140"/>
      <c r="K296" s="140"/>
      <c r="L296" s="140"/>
      <c r="M296" s="140"/>
      <c r="N296" s="140"/>
      <c r="O296" s="134"/>
      <c r="P296" s="140"/>
      <c r="Q296" s="140"/>
      <c r="R296" s="140"/>
      <c r="S296" s="140"/>
      <c r="T296" s="140"/>
      <c r="U296" s="134"/>
      <c r="V296" s="140"/>
      <c r="W296" s="140"/>
      <c r="X296" s="140"/>
      <c r="Y296" s="140"/>
      <c r="Z296" s="140"/>
      <c r="AA296" s="140"/>
      <c r="AB296" s="140"/>
      <c r="AC296" s="140"/>
      <c r="AD296" s="140"/>
      <c r="AE296" s="140"/>
      <c r="AF296" s="140"/>
      <c r="AG296" s="140"/>
      <c r="AH296" s="140"/>
      <c r="AI296" s="140"/>
    </row>
    <row r="297" spans="1:35">
      <c r="A297" s="139"/>
      <c r="B297" s="140"/>
      <c r="C297" s="140"/>
      <c r="D297" s="310"/>
      <c r="E297" s="140"/>
      <c r="F297" s="140"/>
      <c r="G297" s="140"/>
      <c r="H297" s="140"/>
      <c r="I297" s="140"/>
      <c r="J297" s="140"/>
      <c r="K297" s="140"/>
      <c r="L297" s="140"/>
      <c r="M297" s="140"/>
      <c r="N297" s="140"/>
      <c r="O297" s="134"/>
      <c r="P297" s="140"/>
      <c r="Q297" s="140"/>
      <c r="R297" s="140"/>
      <c r="S297" s="140"/>
      <c r="T297" s="140"/>
      <c r="U297" s="134"/>
      <c r="V297" s="140"/>
      <c r="W297" s="140"/>
      <c r="X297" s="140"/>
      <c r="Y297" s="140"/>
      <c r="Z297" s="140"/>
      <c r="AA297" s="140"/>
      <c r="AB297" s="140"/>
      <c r="AC297" s="140"/>
      <c r="AD297" s="140"/>
      <c r="AE297" s="140"/>
      <c r="AF297" s="140"/>
      <c r="AG297" s="140"/>
      <c r="AH297" s="140"/>
      <c r="AI297" s="140"/>
    </row>
    <row r="298" spans="1:35">
      <c r="A298" s="139"/>
      <c r="B298" s="140"/>
      <c r="C298" s="140"/>
      <c r="D298" s="310"/>
      <c r="E298" s="140"/>
      <c r="F298" s="140"/>
      <c r="G298" s="140"/>
      <c r="H298" s="140"/>
      <c r="I298" s="140"/>
      <c r="J298" s="140"/>
      <c r="K298" s="140"/>
      <c r="L298" s="140"/>
      <c r="M298" s="140"/>
      <c r="N298" s="140"/>
      <c r="O298" s="134"/>
      <c r="P298" s="140"/>
      <c r="Q298" s="140"/>
      <c r="R298" s="140"/>
      <c r="S298" s="140"/>
      <c r="T298" s="140"/>
      <c r="U298" s="134"/>
      <c r="V298" s="140"/>
      <c r="W298" s="140"/>
      <c r="X298" s="140"/>
      <c r="Y298" s="140"/>
      <c r="Z298" s="140"/>
      <c r="AA298" s="140"/>
      <c r="AB298" s="140"/>
      <c r="AC298" s="140"/>
      <c r="AD298" s="140"/>
      <c r="AE298" s="140"/>
      <c r="AF298" s="140"/>
      <c r="AG298" s="140"/>
      <c r="AH298" s="140"/>
      <c r="AI298" s="140"/>
    </row>
    <row r="299" spans="1:35">
      <c r="A299" s="139"/>
      <c r="B299" s="140"/>
      <c r="C299" s="140"/>
      <c r="D299" s="310"/>
      <c r="E299" s="140"/>
      <c r="F299" s="140"/>
      <c r="G299" s="140"/>
      <c r="H299" s="140"/>
      <c r="I299" s="140"/>
      <c r="J299" s="140"/>
      <c r="K299" s="140"/>
      <c r="L299" s="140"/>
      <c r="M299" s="140"/>
      <c r="N299" s="140"/>
      <c r="O299" s="134"/>
      <c r="P299" s="140"/>
      <c r="Q299" s="140"/>
      <c r="R299" s="140"/>
      <c r="S299" s="140"/>
      <c r="T299" s="140"/>
      <c r="U299" s="134"/>
      <c r="V299" s="140"/>
      <c r="W299" s="140"/>
      <c r="X299" s="140"/>
      <c r="Y299" s="140"/>
      <c r="Z299" s="140"/>
      <c r="AA299" s="140"/>
      <c r="AB299" s="140"/>
      <c r="AC299" s="140"/>
      <c r="AD299" s="140"/>
      <c r="AE299" s="140"/>
      <c r="AF299" s="140"/>
      <c r="AG299" s="140"/>
      <c r="AH299" s="140"/>
      <c r="AI299" s="140"/>
    </row>
    <row r="300" spans="1:35">
      <c r="A300" s="139"/>
      <c r="B300" s="140"/>
      <c r="C300" s="140"/>
      <c r="D300" s="310"/>
      <c r="E300" s="140"/>
      <c r="F300" s="140"/>
      <c r="G300" s="140"/>
      <c r="H300" s="140"/>
      <c r="I300" s="140"/>
      <c r="J300" s="140"/>
      <c r="K300" s="140"/>
      <c r="L300" s="140"/>
      <c r="M300" s="140"/>
      <c r="N300" s="140"/>
      <c r="O300" s="134"/>
      <c r="P300" s="140"/>
      <c r="Q300" s="140"/>
      <c r="R300" s="140"/>
      <c r="S300" s="140"/>
      <c r="T300" s="140"/>
      <c r="U300" s="134"/>
      <c r="V300" s="140"/>
      <c r="W300" s="140"/>
      <c r="X300" s="140"/>
      <c r="Y300" s="140"/>
      <c r="Z300" s="140"/>
      <c r="AA300" s="140"/>
      <c r="AB300" s="140"/>
      <c r="AC300" s="140"/>
      <c r="AD300" s="140"/>
      <c r="AE300" s="140"/>
      <c r="AF300" s="140"/>
      <c r="AG300" s="140"/>
      <c r="AH300" s="140"/>
      <c r="AI300" s="140"/>
    </row>
    <row r="301" spans="1:35">
      <c r="A301" s="139"/>
      <c r="B301" s="140"/>
      <c r="C301" s="140"/>
      <c r="D301" s="310"/>
      <c r="E301" s="140"/>
      <c r="F301" s="140"/>
      <c r="G301" s="140"/>
      <c r="H301" s="140"/>
      <c r="I301" s="140"/>
      <c r="J301" s="140"/>
      <c r="K301" s="140"/>
      <c r="L301" s="140"/>
      <c r="M301" s="140"/>
      <c r="N301" s="140"/>
      <c r="O301" s="134"/>
      <c r="P301" s="140"/>
      <c r="Q301" s="140"/>
      <c r="R301" s="140"/>
      <c r="S301" s="140"/>
      <c r="T301" s="140"/>
      <c r="U301" s="134"/>
      <c r="V301" s="140"/>
      <c r="W301" s="140"/>
      <c r="X301" s="140"/>
      <c r="Y301" s="140"/>
      <c r="Z301" s="140"/>
      <c r="AA301" s="140"/>
      <c r="AB301" s="140"/>
      <c r="AC301" s="140"/>
      <c r="AD301" s="140"/>
      <c r="AE301" s="140"/>
      <c r="AF301" s="140"/>
      <c r="AG301" s="140"/>
      <c r="AH301" s="140"/>
      <c r="AI301" s="140"/>
    </row>
    <row r="302" spans="1:35">
      <c r="A302" s="139"/>
      <c r="B302" s="140"/>
      <c r="C302" s="140"/>
      <c r="D302" s="310"/>
      <c r="E302" s="140"/>
      <c r="F302" s="140"/>
      <c r="G302" s="140"/>
      <c r="H302" s="140"/>
      <c r="I302" s="140"/>
      <c r="J302" s="140"/>
      <c r="K302" s="140"/>
      <c r="L302" s="140"/>
      <c r="M302" s="140"/>
      <c r="N302" s="140"/>
      <c r="O302" s="134"/>
      <c r="P302" s="140"/>
      <c r="Q302" s="140"/>
      <c r="R302" s="140"/>
      <c r="S302" s="140"/>
      <c r="T302" s="140"/>
      <c r="U302" s="134"/>
      <c r="V302" s="140"/>
      <c r="W302" s="140"/>
      <c r="X302" s="140"/>
      <c r="Y302" s="140"/>
      <c r="Z302" s="140"/>
      <c r="AA302" s="140"/>
      <c r="AB302" s="140"/>
      <c r="AC302" s="140"/>
      <c r="AD302" s="140"/>
      <c r="AE302" s="140"/>
      <c r="AF302" s="140"/>
      <c r="AG302" s="140"/>
      <c r="AH302" s="140"/>
      <c r="AI302" s="140"/>
    </row>
  </sheetData>
  <sheetProtection password="C8BB" sheet="1"/>
  <mergeCells count="48">
    <mergeCell ref="B129:C129"/>
    <mergeCell ref="B131:C131"/>
    <mergeCell ref="B158:C158"/>
    <mergeCell ref="B165:C165"/>
    <mergeCell ref="B171:C171"/>
    <mergeCell ref="B134:C134"/>
    <mergeCell ref="B136:C136"/>
    <mergeCell ref="B143:C143"/>
    <mergeCell ref="B151:C151"/>
    <mergeCell ref="V106:W106"/>
    <mergeCell ref="B109:C109"/>
    <mergeCell ref="B115:C115"/>
    <mergeCell ref="B118:C118"/>
    <mergeCell ref="B124:C124"/>
    <mergeCell ref="B8:C8"/>
    <mergeCell ref="B9:D9"/>
    <mergeCell ref="A104:B104"/>
    <mergeCell ref="A105:D106"/>
    <mergeCell ref="E106:U106"/>
    <mergeCell ref="A3:C3"/>
    <mergeCell ref="B6:C6"/>
    <mergeCell ref="B7:C7"/>
    <mergeCell ref="R5:T5"/>
    <mergeCell ref="U5:Y5"/>
    <mergeCell ref="A5:C5"/>
    <mergeCell ref="E5:I5"/>
    <mergeCell ref="J5:K5"/>
    <mergeCell ref="L5:M5"/>
    <mergeCell ref="A4:C4"/>
    <mergeCell ref="E4:I4"/>
    <mergeCell ref="J4:K4"/>
    <mergeCell ref="L4:M4"/>
    <mergeCell ref="R4:T4"/>
    <mergeCell ref="AG5:AI5"/>
    <mergeCell ref="AK5:AL5"/>
    <mergeCell ref="AC5:AF5"/>
    <mergeCell ref="E2:U2"/>
    <mergeCell ref="V2:W2"/>
    <mergeCell ref="AC2:AI2"/>
    <mergeCell ref="E3:I3"/>
    <mergeCell ref="J3:K3"/>
    <mergeCell ref="L3:M3"/>
    <mergeCell ref="R3:T3"/>
    <mergeCell ref="U3:AB3"/>
    <mergeCell ref="AK3:AL3"/>
    <mergeCell ref="U4:Z4"/>
    <mergeCell ref="AK4:AL4"/>
    <mergeCell ref="Z5:AB5"/>
  </mergeCells>
  <phoneticPr fontId="68" type="noConversion"/>
  <conditionalFormatting sqref="E6:AI6">
    <cfRule type="expression" dxfId="6" priority="1" stopIfTrue="1">
      <formula>(E8&lt;&gt;2)</formula>
    </cfRule>
  </conditionalFormatting>
  <pageMargins left="0.50972222222222219" right="0.43333333333333335" top="0.27986111111111112" bottom="0.27986111111111112" header="0.51180555555555551" footer="0.27013888888888887"/>
  <pageSetup paperSize="9" firstPageNumber="0" fitToHeight="0" orientation="landscape" horizontalDpi="300" verticalDpi="300"/>
  <headerFooter alignWithMargins="0">
    <oddFooter>&amp;L&amp;"Arial,Standard"&amp;8VTGS 06.2006 / Version 1.3&amp;R&amp;"Arial,Standard"&amp;8Ausdruck am: &amp;D</oddFooter>
  </headerFooter>
  <rowBreaks count="1" manualBreakCount="1">
    <brk id="104" max="16383" man="1"/>
  </rowBreaks>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20</vt:i4>
      </vt:variant>
    </vt:vector>
  </HeadingPairs>
  <TitlesOfParts>
    <vt:vector size="44" baseType="lpstr">
      <vt:lpstr>Stammdaten</vt:lpstr>
      <vt:lpstr>Zeitbudget</vt:lpstr>
      <vt:lpstr>Kinder</vt:lpstr>
      <vt:lpstr>AUG</vt:lpstr>
      <vt:lpstr>SEP</vt:lpstr>
      <vt:lpstr>OKT</vt:lpstr>
      <vt:lpstr>NOV</vt:lpstr>
      <vt:lpstr>DEZ</vt:lpstr>
      <vt:lpstr>JAN</vt:lpstr>
      <vt:lpstr>FEB</vt:lpstr>
      <vt:lpstr>MAR</vt:lpstr>
      <vt:lpstr>APR</vt:lpstr>
      <vt:lpstr>MAI</vt:lpstr>
      <vt:lpstr>JUN</vt:lpstr>
      <vt:lpstr>JUL</vt:lpstr>
      <vt:lpstr>Therapieübersicht</vt:lpstr>
      <vt:lpstr>Jahresrapport</vt:lpstr>
      <vt:lpstr>Übersicht</vt:lpstr>
      <vt:lpstr>Diagramm</vt:lpstr>
      <vt:lpstr>TOTAL Produktegruppen</vt:lpstr>
      <vt:lpstr>Erklärungen</vt:lpstr>
      <vt:lpstr>Jahresarbeitszeit</vt:lpstr>
      <vt:lpstr>Ferien</vt:lpstr>
      <vt:lpstr>Feiertage</vt:lpstr>
      <vt:lpstr>APR!Druckbereich</vt:lpstr>
      <vt:lpstr>AUG!Druckbereich</vt:lpstr>
      <vt:lpstr>DEZ!Druckbereich</vt:lpstr>
      <vt:lpstr>Erklärungen!Druckbereich</vt:lpstr>
      <vt:lpstr>FEB!Druckbereich</vt:lpstr>
      <vt:lpstr>Jahresrapport!Druckbereich</vt:lpstr>
      <vt:lpstr>JAN!Druckbereich</vt:lpstr>
      <vt:lpstr>JUL!Druckbereich</vt:lpstr>
      <vt:lpstr>JUN!Druckbereich</vt:lpstr>
      <vt:lpstr>Kinder!Druckbereich</vt:lpstr>
      <vt:lpstr>MAI!Druckbereich</vt:lpstr>
      <vt:lpstr>MAR!Druckbereich</vt:lpstr>
      <vt:lpstr>NOV!Druckbereich</vt:lpstr>
      <vt:lpstr>OKT!Druckbereich</vt:lpstr>
      <vt:lpstr>SEP!Druckbereich</vt:lpstr>
      <vt:lpstr>Stammdaten!Druckbereich</vt:lpstr>
      <vt:lpstr>'TOTAL Produktegruppen'!Druckbereich</vt:lpstr>
      <vt:lpstr>Übersicht!Druckbereich</vt:lpstr>
      <vt:lpstr>Zeitbudget!Druckbereich</vt:lpstr>
      <vt:lpstr>Kinder!Drucktitel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IBL-01</dc:creator>
  <cp:lastModifiedBy>Renate Wüthrich</cp:lastModifiedBy>
  <cp:lastPrinted>2012-08-07T14:35:39Z</cp:lastPrinted>
  <dcterms:created xsi:type="dcterms:W3CDTF">2011-08-10T14:04:09Z</dcterms:created>
  <dcterms:modified xsi:type="dcterms:W3CDTF">2023-06-19T07:16:51Z</dcterms:modified>
</cp:coreProperties>
</file>